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FB65F32E-0EC5-4287-A349-C3C6B6D38AEE}" xr6:coauthVersionLast="47" xr6:coauthVersionMax="47" xr10:uidLastSave="{00000000-0000-0000-0000-000000000000}"/>
  <bookViews>
    <workbookView xWindow="2560" yWindow="530" windowWidth="35360" windowHeight="18810" xr2:uid="{9EE8FBDC-996E-4E5E-8F46-F787CD1AF1EA}"/>
  </bookViews>
  <sheets>
    <sheet name="Total Model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0" i="1" l="1"/>
  <c r="M18" i="1" l="1"/>
  <c r="M14" i="1" l="1"/>
  <c r="M75" i="1" l="1"/>
  <c r="K75" i="1"/>
  <c r="G73" i="1"/>
  <c r="E73" i="1"/>
  <c r="M72" i="1"/>
  <c r="K72" i="1"/>
  <c r="I72" i="1"/>
  <c r="G72" i="1"/>
  <c r="M71" i="1"/>
  <c r="K71" i="1"/>
  <c r="J71" i="1"/>
  <c r="G71" i="1"/>
  <c r="E71" i="1"/>
  <c r="G70" i="1"/>
  <c r="E70" i="1"/>
  <c r="L69" i="1"/>
  <c r="K69" i="1"/>
  <c r="G69" i="1"/>
  <c r="E69" i="1"/>
  <c r="M68" i="1"/>
  <c r="K68" i="1"/>
  <c r="G68" i="1"/>
  <c r="E68" i="1"/>
  <c r="E66" i="1"/>
  <c r="E65" i="1"/>
  <c r="K64" i="1"/>
  <c r="G64" i="1"/>
  <c r="G63" i="1"/>
  <c r="G61" i="1"/>
  <c r="G60" i="1"/>
  <c r="E60" i="1"/>
  <c r="E59" i="1"/>
  <c r="G58" i="1"/>
  <c r="E58" i="1"/>
  <c r="B50" i="1"/>
  <c r="B24" i="1"/>
  <c r="M22" i="1"/>
  <c r="L22" i="1"/>
  <c r="K22" i="1"/>
  <c r="J22" i="1"/>
  <c r="I22" i="1"/>
  <c r="H22" i="1"/>
  <c r="G22" i="1"/>
  <c r="B22" i="1"/>
  <c r="L20" i="1"/>
  <c r="K20" i="1"/>
  <c r="J20" i="1"/>
  <c r="I20" i="1"/>
  <c r="G20" i="1"/>
  <c r="F20" i="1"/>
  <c r="E20" i="1"/>
  <c r="B20" i="1"/>
  <c r="M19" i="1"/>
  <c r="L19" i="1"/>
  <c r="K19" i="1"/>
  <c r="I19" i="1"/>
  <c r="G19" i="1"/>
  <c r="D19" i="1"/>
  <c r="B19" i="1"/>
  <c r="L18" i="1"/>
  <c r="K18" i="1"/>
  <c r="J18" i="1"/>
  <c r="I18" i="1"/>
  <c r="H18" i="1"/>
  <c r="G18" i="1"/>
  <c r="F18" i="1"/>
  <c r="E18" i="1"/>
  <c r="D18" i="1"/>
  <c r="B18" i="1"/>
  <c r="L17" i="1"/>
  <c r="K17" i="1"/>
  <c r="I17" i="1"/>
  <c r="H17" i="1"/>
  <c r="G17" i="1"/>
  <c r="F17" i="1"/>
  <c r="E17" i="1"/>
  <c r="B17" i="1"/>
  <c r="L16" i="1"/>
  <c r="K16" i="1"/>
  <c r="H16" i="1"/>
  <c r="G16" i="1"/>
  <c r="E16" i="1"/>
  <c r="B16" i="1"/>
  <c r="M15" i="1"/>
  <c r="K15" i="1"/>
  <c r="G15" i="1"/>
  <c r="E15" i="1"/>
  <c r="B15" i="1"/>
  <c r="E14" i="1"/>
  <c r="B14" i="1"/>
  <c r="M13" i="1"/>
  <c r="L13" i="1"/>
  <c r="K13" i="1"/>
  <c r="J13" i="1"/>
  <c r="H13" i="1"/>
  <c r="G13" i="1"/>
  <c r="F13" i="1"/>
  <c r="E13" i="1"/>
  <c r="D13" i="1"/>
  <c r="B13" i="1"/>
  <c r="M12" i="1"/>
  <c r="L12" i="1"/>
  <c r="I12" i="1"/>
  <c r="H12" i="1"/>
  <c r="G12" i="1"/>
  <c r="F12" i="1"/>
  <c r="E12" i="1"/>
  <c r="B12" i="1"/>
  <c r="M11" i="1"/>
  <c r="L11" i="1"/>
  <c r="K11" i="1"/>
  <c r="H11" i="1"/>
  <c r="G11" i="1"/>
  <c r="B11" i="1"/>
  <c r="M10" i="1"/>
  <c r="L10" i="1"/>
  <c r="K10" i="1"/>
  <c r="H10" i="1"/>
  <c r="G10" i="1"/>
  <c r="D10" i="1"/>
  <c r="B10" i="1"/>
  <c r="M9" i="1"/>
  <c r="L9" i="1"/>
  <c r="K9" i="1"/>
  <c r="H9" i="1"/>
  <c r="G9" i="1"/>
  <c r="B9" i="1"/>
  <c r="M8" i="1"/>
  <c r="L8" i="1"/>
  <c r="K8" i="1"/>
  <c r="H8" i="1"/>
  <c r="G8" i="1"/>
  <c r="B8" i="1"/>
  <c r="M7" i="1"/>
  <c r="L7" i="1"/>
  <c r="K7" i="1"/>
  <c r="I7" i="1"/>
  <c r="H7" i="1"/>
  <c r="G7" i="1"/>
  <c r="F7" i="1"/>
  <c r="E7" i="1"/>
  <c r="D7" i="1"/>
  <c r="B7" i="1"/>
  <c r="M6" i="1"/>
  <c r="L6" i="1"/>
  <c r="K6" i="1"/>
  <c r="J6" i="1"/>
  <c r="H6" i="1"/>
  <c r="F6" i="1"/>
  <c r="E6" i="1"/>
  <c r="B6" i="1"/>
  <c r="M5" i="1"/>
  <c r="L5" i="1"/>
  <c r="K5" i="1"/>
  <c r="J5" i="1"/>
  <c r="I5" i="1"/>
  <c r="H5" i="1"/>
  <c r="G5" i="1"/>
  <c r="F5" i="1"/>
  <c r="E5" i="1"/>
  <c r="D5" i="1"/>
  <c r="B5" i="1"/>
  <c r="M41" i="1" l="1"/>
  <c r="M50" i="1"/>
  <c r="M43" i="1"/>
  <c r="M42" i="1"/>
  <c r="P50" i="1" l="1"/>
  <c r="L48" i="1"/>
  <c r="P77" i="1"/>
  <c r="I48" i="1"/>
  <c r="H48" i="1"/>
  <c r="G48" i="1"/>
  <c r="J48" i="1" l="1"/>
  <c r="K38" i="1"/>
  <c r="M48" i="1" l="1"/>
  <c r="K48" i="1"/>
  <c r="P48" i="1" l="1"/>
  <c r="J79" i="1" l="1"/>
  <c r="B59" i="1" l="1"/>
  <c r="M79" i="1" l="1"/>
  <c r="I79" i="1"/>
  <c r="L79" i="1" l="1"/>
  <c r="K79" i="1"/>
  <c r="B75" i="1" l="1"/>
  <c r="B73" i="1"/>
  <c r="B72" i="1"/>
  <c r="B70" i="1"/>
  <c r="B69" i="1"/>
  <c r="B68" i="1"/>
  <c r="B67" i="1"/>
  <c r="B66" i="1"/>
  <c r="B65" i="1"/>
  <c r="B64" i="1"/>
  <c r="B63" i="1"/>
  <c r="B62" i="1"/>
  <c r="B61" i="1"/>
  <c r="B60" i="1" l="1"/>
  <c r="P75" i="1" l="1"/>
  <c r="P73" i="1" l="1"/>
  <c r="P72" i="1"/>
  <c r="P70" i="1"/>
  <c r="P69" i="1"/>
  <c r="P68" i="1"/>
  <c r="P67" i="1"/>
  <c r="P66" i="1"/>
  <c r="P65" i="1"/>
  <c r="P64" i="1"/>
  <c r="P63" i="1"/>
  <c r="P62" i="1"/>
  <c r="P61" i="1"/>
  <c r="P60" i="1"/>
  <c r="P59" i="1"/>
  <c r="B71" i="1"/>
  <c r="E79" i="1" l="1"/>
  <c r="P71" i="1"/>
  <c r="K41" i="1"/>
  <c r="M35" i="1" l="1"/>
  <c r="L35" i="1"/>
  <c r="K35" i="1"/>
  <c r="H35" i="1"/>
  <c r="G35" i="1"/>
  <c r="P35" i="1" l="1"/>
  <c r="M40" i="1"/>
  <c r="E40" i="1"/>
  <c r="B40" i="1"/>
  <c r="P40" i="1" l="1"/>
  <c r="B41" i="1"/>
  <c r="B35" i="1" l="1"/>
  <c r="P24" i="1" l="1"/>
  <c r="B45" i="1" l="1"/>
  <c r="B37" i="1"/>
  <c r="B48" i="1"/>
  <c r="B46" i="1"/>
  <c r="M46" i="1"/>
  <c r="L46" i="1"/>
  <c r="K46" i="1"/>
  <c r="J46" i="1"/>
  <c r="I46" i="1"/>
  <c r="G46" i="1"/>
  <c r="F46" i="1"/>
  <c r="E46" i="1"/>
  <c r="M45" i="1"/>
  <c r="L45" i="1"/>
  <c r="K45" i="1"/>
  <c r="I45" i="1"/>
  <c r="G45" i="1"/>
  <c r="D45" i="1"/>
  <c r="M44" i="1"/>
  <c r="L44" i="1"/>
  <c r="K44" i="1"/>
  <c r="J44" i="1"/>
  <c r="I44" i="1"/>
  <c r="H44" i="1"/>
  <c r="G44" i="1"/>
  <c r="F44" i="1"/>
  <c r="D44" i="1"/>
  <c r="L43" i="1"/>
  <c r="K43" i="1"/>
  <c r="I43" i="1"/>
  <c r="H43" i="1"/>
  <c r="G43" i="1"/>
  <c r="F43" i="1"/>
  <c r="E43" i="1"/>
  <c r="B43" i="1"/>
  <c r="L42" i="1"/>
  <c r="K42" i="1"/>
  <c r="H42" i="1"/>
  <c r="G42" i="1"/>
  <c r="E42" i="1"/>
  <c r="B42" i="1"/>
  <c r="G41" i="1"/>
  <c r="E41" i="1"/>
  <c r="M39" i="1"/>
  <c r="L39" i="1"/>
  <c r="K39" i="1"/>
  <c r="J39" i="1"/>
  <c r="H39" i="1"/>
  <c r="G39" i="1"/>
  <c r="F39" i="1"/>
  <c r="E39" i="1"/>
  <c r="D39" i="1"/>
  <c r="B39" i="1"/>
  <c r="M38" i="1"/>
  <c r="L38" i="1"/>
  <c r="I38" i="1"/>
  <c r="H38" i="1"/>
  <c r="G38" i="1"/>
  <c r="F38" i="1"/>
  <c r="E38" i="1"/>
  <c r="B38" i="1"/>
  <c r="M37" i="1"/>
  <c r="L37" i="1"/>
  <c r="K37" i="1"/>
  <c r="H37" i="1"/>
  <c r="G37" i="1"/>
  <c r="M36" i="1"/>
  <c r="L36" i="1"/>
  <c r="K36" i="1"/>
  <c r="H36" i="1"/>
  <c r="G36" i="1"/>
  <c r="D36" i="1"/>
  <c r="B36" i="1"/>
  <c r="M34" i="1"/>
  <c r="L34" i="1"/>
  <c r="K34" i="1"/>
  <c r="H34" i="1"/>
  <c r="G34" i="1"/>
  <c r="B34" i="1"/>
  <c r="M33" i="1"/>
  <c r="L33" i="1"/>
  <c r="K33" i="1"/>
  <c r="I33" i="1"/>
  <c r="H33" i="1"/>
  <c r="G33" i="1"/>
  <c r="F33" i="1"/>
  <c r="E33" i="1"/>
  <c r="D33" i="1"/>
  <c r="B33" i="1"/>
  <c r="M32" i="1"/>
  <c r="L32" i="1"/>
  <c r="K32" i="1"/>
  <c r="J32" i="1"/>
  <c r="H32" i="1"/>
  <c r="F32" i="1"/>
  <c r="M31" i="1" l="1"/>
  <c r="M52" i="1" s="1"/>
  <c r="M26" i="1"/>
  <c r="E31" i="1"/>
  <c r="H31" i="1"/>
  <c r="H52" i="1" s="1"/>
  <c r="H26" i="1"/>
  <c r="F31" i="1"/>
  <c r="F52" i="1" s="1"/>
  <c r="F26" i="1"/>
  <c r="I31" i="1"/>
  <c r="I52" i="1" s="1"/>
  <c r="I26" i="1"/>
  <c r="J31" i="1"/>
  <c r="J52" i="1" s="1"/>
  <c r="J26" i="1"/>
  <c r="K31" i="1"/>
  <c r="K52" i="1" s="1"/>
  <c r="K26" i="1"/>
  <c r="D31" i="1"/>
  <c r="D52" i="1" s="1"/>
  <c r="D26" i="1"/>
  <c r="L31" i="1"/>
  <c r="L52" i="1" s="1"/>
  <c r="L26" i="1"/>
  <c r="P34" i="1"/>
  <c r="P33" i="1"/>
  <c r="P36" i="1"/>
  <c r="P42" i="1"/>
  <c r="P41" i="1"/>
  <c r="P46" i="1"/>
  <c r="P38" i="1"/>
  <c r="P39" i="1"/>
  <c r="P37" i="1"/>
  <c r="P43" i="1"/>
  <c r="P45" i="1"/>
  <c r="M1" i="1"/>
  <c r="P12" i="1" l="1"/>
  <c r="P14" i="1" l="1"/>
  <c r="P17" i="1" l="1"/>
  <c r="P15" i="1"/>
  <c r="P8" i="1" l="1"/>
  <c r="P9" i="1" l="1"/>
  <c r="P11" i="1" l="1"/>
  <c r="P7" i="1" l="1"/>
  <c r="P16" i="1" l="1"/>
  <c r="P20" i="1" l="1"/>
  <c r="P13" i="1" l="1"/>
  <c r="J81" i="1" l="1"/>
  <c r="I81" i="1" l="1"/>
  <c r="L81" i="1"/>
  <c r="K81" i="1" l="1"/>
  <c r="P19" i="1" l="1"/>
  <c r="M81" i="1"/>
  <c r="P10" i="1" l="1"/>
  <c r="P22" i="1" l="1"/>
  <c r="E44" i="1" l="1"/>
  <c r="P44" i="1" s="1"/>
  <c r="P18" i="1" l="1"/>
  <c r="B44" i="1" l="1"/>
  <c r="G79" i="1" l="1"/>
  <c r="P58" i="1"/>
  <c r="P79" i="1" s="1"/>
  <c r="B58" i="1"/>
  <c r="B79" i="1" s="1"/>
  <c r="B31" i="1" l="1"/>
  <c r="G31" i="1" l="1"/>
  <c r="G52" i="1" s="1"/>
  <c r="G26" i="1"/>
  <c r="P5" i="1"/>
  <c r="B26" i="1"/>
  <c r="P31" i="1" l="1"/>
  <c r="E32" i="1"/>
  <c r="P32" i="1" s="1"/>
  <c r="E26" i="1"/>
  <c r="G81" i="1"/>
  <c r="B32" i="1"/>
  <c r="B52" i="1" s="1"/>
  <c r="B81" i="1" s="1"/>
  <c r="E52" i="1"/>
  <c r="P6" i="1"/>
  <c r="P26" i="1" s="1"/>
  <c r="P52" i="1" l="1"/>
  <c r="P81" i="1" s="1"/>
  <c r="E81" i="1"/>
</calcChain>
</file>

<file path=xl/sharedStrings.xml><?xml version="1.0" encoding="utf-8"?>
<sst xmlns="http://schemas.openxmlformats.org/spreadsheetml/2006/main" count="296" uniqueCount="108">
  <si>
    <t>Ae 6/6</t>
  </si>
  <si>
    <t>Ae 8/14</t>
  </si>
  <si>
    <t>Be 4/6</t>
  </si>
  <si>
    <t>Traxx</t>
  </si>
  <si>
    <t>Krokodile</t>
  </si>
  <si>
    <t>Re 456</t>
  </si>
  <si>
    <t>Re 6/6</t>
  </si>
  <si>
    <t>TOTAL</t>
  </si>
  <si>
    <t>Fleischmann</t>
  </si>
  <si>
    <t>Märklin</t>
  </si>
  <si>
    <t>Roco</t>
  </si>
  <si>
    <t>BR 193</t>
  </si>
  <si>
    <t>Ae 6/8</t>
  </si>
  <si>
    <t>HAG</t>
  </si>
  <si>
    <t>Trix</t>
  </si>
  <si>
    <t>Anzahl</t>
  </si>
  <si>
    <t>Messing</t>
  </si>
  <si>
    <t>Piko</t>
  </si>
  <si>
    <t>Andere</t>
  </si>
  <si>
    <t>Lima</t>
  </si>
  <si>
    <t>Rivarossi</t>
  </si>
  <si>
    <t>Andere Typen</t>
  </si>
  <si>
    <t>Re 450</t>
  </si>
  <si>
    <t>Be 6/8</t>
  </si>
  <si>
    <t>Ce 4/6</t>
  </si>
  <si>
    <t>Ce 4/4</t>
  </si>
  <si>
    <t>Ae 3/5</t>
  </si>
  <si>
    <t>Triebfahrzeuge</t>
  </si>
  <si>
    <t>Ae 477</t>
  </si>
  <si>
    <t>Re 4/4 I</t>
  </si>
  <si>
    <t>Ruco Wagen</t>
  </si>
  <si>
    <t xml:space="preserve">Anmerkungen RH: </t>
  </si>
  <si>
    <t>Zusammenfassung aller Modell-Familien in Spur H0</t>
  </si>
  <si>
    <t>Ae 3/6, 4/7</t>
  </si>
  <si>
    <t>Re 4/4 II / III</t>
  </si>
  <si>
    <t>Re 460 / 465</t>
  </si>
  <si>
    <t>Ae 4/4, Re 4/4, Ae 8/8 BLS</t>
  </si>
  <si>
    <t>Ae 3/6 I</t>
  </si>
  <si>
    <t>Ae 3/6 II</t>
  </si>
  <si>
    <t>Ae 3/6 III</t>
  </si>
  <si>
    <t>Ae 4/7</t>
  </si>
  <si>
    <t>Ae 4/4</t>
  </si>
  <si>
    <t>Re 4/4</t>
  </si>
  <si>
    <t>Ae 8/8</t>
  </si>
  <si>
    <t>Ce 6/8</t>
  </si>
  <si>
    <t>De 6/6</t>
  </si>
  <si>
    <t>De 4/4</t>
  </si>
  <si>
    <t xml:space="preserve">Re 4/4 II </t>
  </si>
  <si>
    <t>Re 4/4 III</t>
  </si>
  <si>
    <t>Bm 4/4</t>
  </si>
  <si>
    <t>Re 446</t>
  </si>
  <si>
    <t>Re 4/4 IV</t>
  </si>
  <si>
    <t xml:space="preserve">Re 460 </t>
  </si>
  <si>
    <t>Re 465</t>
  </si>
  <si>
    <t>Te 2/2</t>
  </si>
  <si>
    <t>Tm 2/2</t>
  </si>
  <si>
    <t>BR 146</t>
  </si>
  <si>
    <t>BR 185</t>
  </si>
  <si>
    <t>BR 186</t>
  </si>
  <si>
    <t>BR 187</t>
  </si>
  <si>
    <t>BR 189</t>
  </si>
  <si>
    <t>Am 4/4</t>
  </si>
  <si>
    <t>Re 10/10</t>
  </si>
  <si>
    <t>Re 482</t>
  </si>
  <si>
    <t>Re 485</t>
  </si>
  <si>
    <t>BDe 4/4</t>
  </si>
  <si>
    <t>Fe 4/4</t>
  </si>
  <si>
    <t>RBe 2/4</t>
  </si>
  <si>
    <t>BFe 4/4</t>
  </si>
  <si>
    <t>RCe 2/4</t>
  </si>
  <si>
    <t>Ae 4/6</t>
  </si>
  <si>
    <t>RAe 4/8</t>
  </si>
  <si>
    <t>Traktoren &amp; Rangier-Loks</t>
  </si>
  <si>
    <t>Tem</t>
  </si>
  <si>
    <t>Ee 3/3</t>
  </si>
  <si>
    <t xml:space="preserve"> - Als reguläre Modelle werden diese Modelle bezeichnet, die vollumfänglich vom Hersteller erstellt wurden. Dies können auch Kundenaufträge sein (meist als Sonderserie bezeichnet).</t>
  </si>
  <si>
    <t>Tm</t>
  </si>
  <si>
    <t>Re 420</t>
  </si>
  <si>
    <t>Re 436</t>
  </si>
  <si>
    <t>Re 425</t>
  </si>
  <si>
    <t>Re 430</t>
  </si>
  <si>
    <t>RAm 500</t>
  </si>
  <si>
    <t>Mail an Roland Hausin</t>
  </si>
  <si>
    <t xml:space="preserve"> - HAG liefert Modelle in verschiedenen Ausführungen (AC/DC, analog/digital, mit/ohne Sound, 1- oder 2-motorig), es wurde aber nur jeweils 1 Version erfasst. </t>
  </si>
  <si>
    <t>Nur custom painted Modelle</t>
  </si>
  <si>
    <t>HAG Produkte-Datenbank</t>
  </si>
  <si>
    <t>Hausin Moba-Sammlung</t>
  </si>
  <si>
    <t>Moba-Forum</t>
  </si>
  <si>
    <t>HAG Webseite</t>
  </si>
  <si>
    <t>HAG Literatur Archiv</t>
  </si>
  <si>
    <t>https://www.hag.swiss/service/hag-literatur/</t>
  </si>
  <si>
    <t>https://www.hag.swiss</t>
  </si>
  <si>
    <t>https://www.mobaforum.ch</t>
  </si>
  <si>
    <t>Alle Modelle</t>
  </si>
  <si>
    <t>Nur Orginal-Modelle</t>
  </si>
  <si>
    <t>Andere Lok-Typen</t>
  </si>
  <si>
    <t>CH Dampfloks</t>
  </si>
  <si>
    <t xml:space="preserve"> = </t>
  </si>
  <si>
    <t xml:space="preserve"> - Der Hauptaugenmerk der in allen Tabellen aufgelisteten Modelle wurde auf die möglicherweise in der Schweiz verkehrenden Typen gerichtet. </t>
  </si>
  <si>
    <t>ICE</t>
  </si>
  <si>
    <t>Be 3/5</t>
  </si>
  <si>
    <t xml:space="preserve"> - Custom painted Loks sind umgemalte Loks, welche durch die angegebenen Personen/Firmen erstellt wurden.</t>
  </si>
  <si>
    <t>© 2026 Roland Hausin</t>
  </si>
  <si>
    <t>https://hausin.com/</t>
  </si>
  <si>
    <t xml:space="preserve"> - Dies wurde aber insbesondere bei den Traxxen und den Krokodilen nicht so konsequent ausgeführt, da wurde praktisch alles was gefunden werden konnte zusammengetragen</t>
  </si>
  <si>
    <t xml:space="preserve"> - Bei Roco, PIKO, LS Models etc. wurde aber jede Version einzeln aufgenommen</t>
  </si>
  <si>
    <t xml:space="preserve">Auflistungen sind nach bestem Wissen und Gewissen erstellt. Falls Fehler oder fehlende Modelle gefunden werden, bitte melden: </t>
  </si>
  <si>
    <t>http://datenbank.hag.ch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</si>
</sst>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rgb="FF0070C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2" borderId="0" xfId="0" applyFont="1" applyFill="1"/>
    <xf numFmtId="0" fontId="2" fillId="0" borderId="2" xfId="0" applyFont="1" applyBorder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14" fontId="1" fillId="0" borderId="0" xfId="0" applyNumberFormat="1" applyFont="1"/>
    <xf numFmtId="0" fontId="6" fillId="0" borderId="0" xfId="0" applyFont="1"/>
    <xf numFmtId="0" fontId="2" fillId="2" borderId="0" xfId="0" applyFont="1" applyFill="1"/>
    <xf numFmtId="0" fontId="3" fillId="0" borderId="0" xfId="1"/>
    <xf numFmtId="0" fontId="8" fillId="0" borderId="1" xfId="0" applyFont="1" applyBorder="1"/>
    <xf numFmtId="0" fontId="8" fillId="2" borderId="1" xfId="0" applyFont="1" applyFill="1" applyBorder="1"/>
    <xf numFmtId="0" fontId="8" fillId="0" borderId="0" xfId="0" applyFont="1"/>
    <xf numFmtId="0" fontId="9" fillId="0" borderId="1" xfId="0" applyFont="1" applyBorder="1"/>
    <xf numFmtId="0" fontId="2" fillId="3" borderId="0" xfId="0" applyFont="1" applyFill="1"/>
    <xf numFmtId="0" fontId="1" fillId="3" borderId="0" xfId="0" applyFont="1" applyFill="1"/>
    <xf numFmtId="0" fontId="8" fillId="3" borderId="1" xfId="0" applyFont="1" applyFill="1" applyBorder="1"/>
    <xf numFmtId="0" fontId="2" fillId="4" borderId="0" xfId="0" applyFont="1" applyFill="1"/>
    <xf numFmtId="0" fontId="1" fillId="4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8" fillId="2" borderId="2" xfId="0" applyFont="1" applyFill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horizontal="right"/>
    </xf>
    <xf numFmtId="0" fontId="8" fillId="3" borderId="2" xfId="0" applyFont="1" applyFill="1" applyBorder="1"/>
    <xf numFmtId="0" fontId="2" fillId="3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1" fillId="0" borderId="0" xfId="0" applyFont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Ae%2036%204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Ae%2044%20Re%2044%20B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Ae%206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Ae%208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Be%204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Dampflok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H0%20Krokodile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Re%2044%20I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MoBa\Listen\Liste%20aller%20Re%2044%20II.xlsx" TargetMode="External"/><Relationship Id="rId1" Type="http://schemas.openxmlformats.org/officeDocument/2006/relationships/externalLinkPath" Target="Liste%20aller%20Re%2044%20II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MoBa\Listen\Liste%20aller%20Re%20450.xlsx" TargetMode="External"/><Relationship Id="rId1" Type="http://schemas.openxmlformats.org/officeDocument/2006/relationships/externalLinkPath" Target="Liste%20aller%20Re%2045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Re%20456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MoBa\Listen\Liste%20aller%20Re%20460.xlsx" TargetMode="External"/><Relationship Id="rId1" Type="http://schemas.openxmlformats.org/officeDocument/2006/relationships/externalLinkPath" Target="Liste%20aller%20Re%2046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Re%2066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MoBa\Listen\Liste%20aller%20Traktoren%20Rangierloks.xlsx" TargetMode="External"/><Relationship Id="rId1" Type="http://schemas.openxmlformats.org/officeDocument/2006/relationships/externalLinkPath" Target="Liste%20aller%20Traktoren%20Rangierlok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Traxx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MoBa\Listen\Liste%20aller%20Triebz&#252;ge.xlsx" TargetMode="External"/><Relationship Id="rId1" Type="http://schemas.openxmlformats.org/officeDocument/2006/relationships/externalLinkPath" Target="Liste%20aller%20Triebz&#252;ge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ndere%20Typen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Liste%20aller%20Ruco%20Wa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Fleischmann"/>
      <sheetName val="HAG"/>
      <sheetName val="Lima"/>
      <sheetName val="Märklin"/>
      <sheetName val="Messing"/>
      <sheetName val="PIKO"/>
      <sheetName val="Rivarossi"/>
      <sheetName val="ROCO"/>
      <sheetName val="Trix"/>
      <sheetName val="Andere"/>
    </sheetNames>
    <sheetDataSet>
      <sheetData sheetId="0">
        <row r="5">
          <cell r="B5">
            <v>17</v>
          </cell>
        </row>
        <row r="6">
          <cell r="B6">
            <v>105</v>
          </cell>
          <cell r="E6">
            <v>7</v>
          </cell>
        </row>
        <row r="7">
          <cell r="B7">
            <v>3</v>
          </cell>
        </row>
        <row r="8">
          <cell r="B8">
            <v>21</v>
          </cell>
          <cell r="E8">
            <v>1</v>
          </cell>
        </row>
        <row r="9">
          <cell r="B9">
            <v>37</v>
          </cell>
        </row>
        <row r="10">
          <cell r="B10">
            <v>14</v>
          </cell>
        </row>
        <row r="11">
          <cell r="B11">
            <v>6</v>
          </cell>
        </row>
        <row r="12">
          <cell r="B12">
            <v>21</v>
          </cell>
        </row>
        <row r="13">
          <cell r="B13">
            <v>5</v>
          </cell>
        </row>
        <row r="14">
          <cell r="B14">
            <v>31</v>
          </cell>
        </row>
        <row r="16">
          <cell r="B16">
            <v>260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AG"/>
      <sheetName val="Lima"/>
      <sheetName val="Messing"/>
      <sheetName val="Rivarossi"/>
      <sheetName val="Roco"/>
      <sheetName val="Trix"/>
      <sheetName val="Andere"/>
    </sheetNames>
    <sheetDataSet>
      <sheetData sheetId="0">
        <row r="5">
          <cell r="B5">
            <v>147</v>
          </cell>
          <cell r="E5">
            <v>41</v>
          </cell>
        </row>
        <row r="6">
          <cell r="B6">
            <v>13</v>
          </cell>
        </row>
        <row r="7">
          <cell r="B7">
            <v>13</v>
          </cell>
        </row>
        <row r="8">
          <cell r="B8">
            <v>42</v>
          </cell>
        </row>
        <row r="9">
          <cell r="B9">
            <v>31</v>
          </cell>
        </row>
        <row r="10">
          <cell r="B10">
            <v>8</v>
          </cell>
        </row>
        <row r="11">
          <cell r="B11">
            <v>3</v>
          </cell>
        </row>
        <row r="13">
          <cell r="B13">
            <v>257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Fleischmann"/>
      <sheetName val="HAG"/>
      <sheetName val="Lima"/>
      <sheetName val="Märklin"/>
      <sheetName val="Messing"/>
      <sheetName val="PIKO"/>
      <sheetName val="ROCO"/>
      <sheetName val="Trix"/>
      <sheetName val="Andere"/>
    </sheetNames>
    <sheetDataSet>
      <sheetData sheetId="0">
        <row r="5">
          <cell r="B5">
            <v>5</v>
          </cell>
        </row>
        <row r="6">
          <cell r="B6">
            <v>310</v>
          </cell>
        </row>
        <row r="7">
          <cell r="B7">
            <v>6</v>
          </cell>
        </row>
        <row r="8">
          <cell r="B8">
            <v>47</v>
          </cell>
        </row>
        <row r="9">
          <cell r="B9">
            <v>22</v>
          </cell>
        </row>
        <row r="10">
          <cell r="B10">
            <v>23</v>
          </cell>
        </row>
        <row r="11">
          <cell r="B11">
            <v>48</v>
          </cell>
        </row>
        <row r="12">
          <cell r="B12">
            <v>4</v>
          </cell>
        </row>
        <row r="13">
          <cell r="B13">
            <v>15</v>
          </cell>
        </row>
        <row r="15">
          <cell r="B15">
            <v>480</v>
          </cell>
        </row>
      </sheetData>
      <sheetData sheetId="1"/>
      <sheetData sheetId="2">
        <row r="322">
          <cell r="D322"/>
        </row>
      </sheetData>
      <sheetData sheetId="3"/>
      <sheetData sheetId="4">
        <row r="60">
          <cell r="D60"/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Märklin"/>
      <sheetName val="Messing"/>
      <sheetName val="ROCO"/>
      <sheetName val="Trix"/>
      <sheetName val="Andere"/>
    </sheetNames>
    <sheetDataSet>
      <sheetData sheetId="0">
        <row r="5">
          <cell r="B5">
            <v>15</v>
          </cell>
          <cell r="E5">
            <v>2</v>
          </cell>
        </row>
        <row r="6">
          <cell r="B6">
            <v>22</v>
          </cell>
        </row>
        <row r="7">
          <cell r="B7">
            <v>9</v>
          </cell>
        </row>
        <row r="8">
          <cell r="B8">
            <v>8</v>
          </cell>
        </row>
        <row r="9">
          <cell r="B9">
            <v>2</v>
          </cell>
        </row>
        <row r="11">
          <cell r="B11">
            <v>56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Märklin"/>
      <sheetName val="Messing"/>
      <sheetName val="ROCO"/>
      <sheetName val="Trix"/>
      <sheetName val="Andere"/>
    </sheetNames>
    <sheetDataSet>
      <sheetData sheetId="0">
        <row r="4">
          <cell r="B4">
            <v>2</v>
          </cell>
        </row>
        <row r="5">
          <cell r="B5">
            <v>24</v>
          </cell>
        </row>
        <row r="6">
          <cell r="B6">
            <v>19</v>
          </cell>
        </row>
        <row r="7">
          <cell r="B7">
            <v>2</v>
          </cell>
        </row>
        <row r="8">
          <cell r="B8">
            <v>3</v>
          </cell>
        </row>
        <row r="10">
          <cell r="B10">
            <v>50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Fleischmann"/>
      <sheetName val="Märklin"/>
      <sheetName val="Messing"/>
      <sheetName val="ROCO"/>
      <sheetName val="Trix"/>
      <sheetName val="Andere"/>
    </sheetNames>
    <sheetDataSet>
      <sheetData sheetId="0">
        <row r="5">
          <cell r="B5">
            <v>1</v>
          </cell>
        </row>
        <row r="6">
          <cell r="B6">
            <v>20</v>
          </cell>
          <cell r="E6">
            <v>3</v>
          </cell>
        </row>
        <row r="7">
          <cell r="B7">
            <v>74</v>
          </cell>
        </row>
        <row r="8">
          <cell r="B8">
            <v>13</v>
          </cell>
        </row>
        <row r="9">
          <cell r="B9">
            <v>5</v>
          </cell>
        </row>
        <row r="10">
          <cell r="B10">
            <v>35</v>
          </cell>
        </row>
        <row r="12">
          <cell r="B12">
            <v>148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Märklin"/>
      <sheetName val="Messing"/>
      <sheetName val="ROCO"/>
      <sheetName val="Trix"/>
      <sheetName val="Andere"/>
    </sheetNames>
    <sheetDataSet>
      <sheetData sheetId="0">
        <row r="6">
          <cell r="B6">
            <v>149</v>
          </cell>
          <cell r="E6">
            <v>26</v>
          </cell>
        </row>
        <row r="7">
          <cell r="B7">
            <v>52</v>
          </cell>
        </row>
        <row r="8">
          <cell r="B8">
            <v>41</v>
          </cell>
          <cell r="E8">
            <v>1</v>
          </cell>
        </row>
        <row r="9">
          <cell r="B9">
            <v>23</v>
          </cell>
        </row>
        <row r="10">
          <cell r="B10">
            <v>9</v>
          </cell>
        </row>
        <row r="12">
          <cell r="B12">
            <v>274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AG"/>
      <sheetName val="Lima"/>
      <sheetName val="Märklin"/>
      <sheetName val="Messing"/>
      <sheetName val="PIKO"/>
      <sheetName val="Rivarossi"/>
      <sheetName val="Roco"/>
      <sheetName val="Trix"/>
      <sheetName val="Andere"/>
    </sheetNames>
    <sheetDataSet>
      <sheetData sheetId="0">
        <row r="6">
          <cell r="B6">
            <v>79</v>
          </cell>
          <cell r="E6">
            <v>12</v>
          </cell>
        </row>
        <row r="7">
          <cell r="B7">
            <v>10</v>
          </cell>
        </row>
        <row r="8">
          <cell r="B8">
            <v>14</v>
          </cell>
        </row>
        <row r="9">
          <cell r="B9">
            <v>12</v>
          </cell>
        </row>
        <row r="10">
          <cell r="B10">
            <v>23</v>
          </cell>
        </row>
        <row r="13">
          <cell r="B13">
            <v>7</v>
          </cell>
        </row>
        <row r="14">
          <cell r="B14">
            <v>7</v>
          </cell>
        </row>
        <row r="16">
          <cell r="B16">
            <v>152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"/>
      <sheetName val="Fleischmann"/>
      <sheetName val="HAG"/>
      <sheetName val="Lima"/>
      <sheetName val="Märklin"/>
      <sheetName val="Messing"/>
      <sheetName val="Rivarossi"/>
      <sheetName val="ROCO"/>
      <sheetName val="Trix"/>
      <sheetName val="Andere"/>
    </sheetNames>
    <sheetDataSet>
      <sheetData sheetId="0">
        <row r="6">
          <cell r="B6">
            <v>11</v>
          </cell>
        </row>
        <row r="7">
          <cell r="B7">
            <v>305</v>
          </cell>
          <cell r="E7">
            <v>46</v>
          </cell>
        </row>
        <row r="8">
          <cell r="B8">
            <v>8</v>
          </cell>
        </row>
        <row r="9">
          <cell r="B9">
            <v>34</v>
          </cell>
        </row>
        <row r="10">
          <cell r="B10">
            <v>3</v>
          </cell>
        </row>
        <row r="11">
          <cell r="B11">
            <v>11</v>
          </cell>
        </row>
        <row r="12">
          <cell r="B12">
            <v>145</v>
          </cell>
        </row>
        <row r="13">
          <cell r="B13">
            <v>17</v>
          </cell>
        </row>
        <row r="14">
          <cell r="B14">
            <v>6</v>
          </cell>
        </row>
        <row r="16">
          <cell r="B16">
            <v>540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"/>
      <sheetName val="ACME"/>
      <sheetName val="HAG"/>
      <sheetName val="Messing"/>
      <sheetName val="Andere"/>
    </sheetNames>
    <sheetDataSet>
      <sheetData sheetId="0">
        <row r="5">
          <cell r="B5">
            <v>48</v>
          </cell>
        </row>
        <row r="9">
          <cell r="B9">
            <v>73</v>
          </cell>
        </row>
      </sheetData>
      <sheetData sheetId="1" refreshError="1"/>
      <sheetData sheetId="2">
        <row r="55">
          <cell r="D55">
            <v>48</v>
          </cell>
        </row>
      </sheetData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AG"/>
      <sheetName val="Märklin"/>
      <sheetName val="Messing"/>
      <sheetName val="PIKO"/>
      <sheetName val="ROCO"/>
      <sheetName val="Trix"/>
      <sheetName val="Andere"/>
    </sheetNames>
    <sheetDataSet>
      <sheetData sheetId="0">
        <row r="6">
          <cell r="B6">
            <v>99</v>
          </cell>
        </row>
        <row r="7">
          <cell r="B7">
            <v>29</v>
          </cell>
          <cell r="E7">
            <v>10</v>
          </cell>
        </row>
        <row r="10">
          <cell r="B10">
            <v>56</v>
          </cell>
        </row>
        <row r="12">
          <cell r="B12">
            <v>5</v>
          </cell>
        </row>
        <row r="14">
          <cell r="B14">
            <v>189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"/>
      <sheetName val="HAG"/>
      <sheetName val="Märklin"/>
      <sheetName val="Messing"/>
      <sheetName val="ROCO"/>
      <sheetName val="Trix"/>
      <sheetName val="Andere"/>
    </sheetNames>
    <sheetDataSet>
      <sheetData sheetId="0">
        <row r="5">
          <cell r="B5">
            <v>879</v>
          </cell>
          <cell r="E5">
            <v>399</v>
          </cell>
        </row>
        <row r="6">
          <cell r="B6">
            <v>345</v>
          </cell>
          <cell r="E6">
            <v>253</v>
          </cell>
        </row>
        <row r="7">
          <cell r="B7">
            <v>3</v>
          </cell>
        </row>
        <row r="8">
          <cell r="B8">
            <v>472</v>
          </cell>
          <cell r="E8">
            <v>102</v>
          </cell>
        </row>
        <row r="9">
          <cell r="B9">
            <v>35</v>
          </cell>
          <cell r="E9">
            <v>9</v>
          </cell>
        </row>
        <row r="12">
          <cell r="B12">
            <v>1734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AG"/>
      <sheetName val="Lima"/>
      <sheetName val="Märklin"/>
      <sheetName val="Messing"/>
      <sheetName val="PIKO"/>
      <sheetName val="ROCO"/>
      <sheetName val="Trix"/>
      <sheetName val="Andere"/>
    </sheetNames>
    <sheetDataSet>
      <sheetData sheetId="0">
        <row r="6">
          <cell r="B6">
            <v>229</v>
          </cell>
          <cell r="E6">
            <v>33</v>
          </cell>
        </row>
        <row r="7">
          <cell r="B7">
            <v>12</v>
          </cell>
        </row>
        <row r="8">
          <cell r="B8">
            <v>14</v>
          </cell>
          <cell r="E8">
            <v>1</v>
          </cell>
        </row>
        <row r="9">
          <cell r="B9">
            <v>3</v>
          </cell>
        </row>
        <row r="10">
          <cell r="B10">
            <v>6</v>
          </cell>
        </row>
        <row r="11">
          <cell r="B11">
            <v>55</v>
          </cell>
        </row>
        <row r="12">
          <cell r="B12">
            <v>3</v>
          </cell>
        </row>
        <row r="15">
          <cell r="B15">
            <v>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"/>
      <sheetName val="Brawa"/>
      <sheetName val="Fleischmann"/>
      <sheetName val="HAG"/>
      <sheetName val="Lima"/>
      <sheetName val="Märklin"/>
      <sheetName val="Messing"/>
      <sheetName val="Piko"/>
      <sheetName val="Rivarossi"/>
      <sheetName val="Roco"/>
      <sheetName val="Trix"/>
      <sheetName val="Weinert"/>
      <sheetName val="Andere"/>
    </sheetNames>
    <sheetDataSet>
      <sheetData sheetId="0">
        <row r="6">
          <cell r="B6">
            <v>3</v>
          </cell>
        </row>
        <row r="7">
          <cell r="B7">
            <v>73</v>
          </cell>
          <cell r="E7">
            <v>22</v>
          </cell>
        </row>
        <row r="8">
          <cell r="B8">
            <v>7</v>
          </cell>
        </row>
        <row r="9">
          <cell r="B9">
            <v>32</v>
          </cell>
          <cell r="E9">
            <v>4</v>
          </cell>
        </row>
        <row r="10">
          <cell r="B10">
            <v>68</v>
          </cell>
        </row>
        <row r="11">
          <cell r="B11">
            <v>11</v>
          </cell>
        </row>
        <row r="12">
          <cell r="B12">
            <v>34</v>
          </cell>
          <cell r="E12">
            <v>1</v>
          </cell>
        </row>
        <row r="13">
          <cell r="B13">
            <v>16</v>
          </cell>
          <cell r="E13">
            <v>1</v>
          </cell>
        </row>
        <row r="14">
          <cell r="B14">
            <v>6</v>
          </cell>
        </row>
        <row r="16">
          <cell r="E16">
            <v>1</v>
          </cell>
        </row>
        <row r="18">
          <cell r="B18">
            <v>415</v>
          </cell>
          <cell r="I18">
            <v>165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ACME"/>
      <sheetName val="Brawa"/>
      <sheetName val="Fleischmann"/>
      <sheetName val="Märklin"/>
      <sheetName val="Messing"/>
      <sheetName val="PIKO"/>
      <sheetName val="ROCO"/>
      <sheetName val="Trix"/>
      <sheetName val="Andere"/>
    </sheetNames>
    <sheetDataSet>
      <sheetData sheetId="0">
        <row r="8">
          <cell r="B8">
            <v>153</v>
          </cell>
          <cell r="E8">
            <v>1</v>
          </cell>
        </row>
        <row r="9">
          <cell r="B9">
            <v>86</v>
          </cell>
        </row>
        <row r="10">
          <cell r="B10">
            <v>12</v>
          </cell>
        </row>
        <row r="11">
          <cell r="B11">
            <v>197</v>
          </cell>
          <cell r="E11">
            <v>81</v>
          </cell>
        </row>
        <row r="12">
          <cell r="B12">
            <v>508</v>
          </cell>
          <cell r="E12">
            <v>7</v>
          </cell>
        </row>
        <row r="13">
          <cell r="B13">
            <v>325</v>
          </cell>
          <cell r="E13">
            <v>2</v>
          </cell>
        </row>
        <row r="14">
          <cell r="B14">
            <v>45</v>
          </cell>
        </row>
        <row r="15">
          <cell r="B15">
            <v>10</v>
          </cell>
        </row>
        <row r="17">
          <cell r="B17">
            <v>1336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"/>
      <sheetName val="HAG"/>
      <sheetName val="Liliput"/>
      <sheetName val="Lima"/>
      <sheetName val="LS Models"/>
      <sheetName val="Märklin"/>
      <sheetName val="Messing"/>
      <sheetName val="Piko"/>
      <sheetName val="Rivarossi"/>
      <sheetName val="ROCO"/>
      <sheetName val="Trix"/>
      <sheetName val="Andere"/>
    </sheetNames>
    <sheetDataSet>
      <sheetData sheetId="0">
        <row r="6">
          <cell r="B6">
            <v>99</v>
          </cell>
          <cell r="E6">
            <v>26</v>
          </cell>
        </row>
        <row r="7">
          <cell r="B7">
            <v>44</v>
          </cell>
        </row>
        <row r="8">
          <cell r="B8">
            <v>12</v>
          </cell>
        </row>
        <row r="9">
          <cell r="B9">
            <v>60</v>
          </cell>
        </row>
        <row r="10">
          <cell r="B10">
            <v>25</v>
          </cell>
          <cell r="E10">
            <v>4</v>
          </cell>
        </row>
        <row r="11">
          <cell r="B11">
            <v>65</v>
          </cell>
        </row>
        <row r="12">
          <cell r="B12">
            <v>3</v>
          </cell>
        </row>
        <row r="13">
          <cell r="B13">
            <v>48</v>
          </cell>
        </row>
        <row r="14">
          <cell r="B14">
            <v>5</v>
          </cell>
        </row>
        <row r="15">
          <cell r="B15">
            <v>31</v>
          </cell>
        </row>
        <row r="17">
          <cell r="B17">
            <v>392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ACME"/>
      <sheetName val="Brawa"/>
      <sheetName val="Märklin"/>
      <sheetName val="Messing"/>
      <sheetName val="PIKO"/>
      <sheetName val="Rivarossi"/>
      <sheetName val="Roco"/>
      <sheetName val="Trix"/>
      <sheetName val="Andere"/>
    </sheetNames>
    <sheetDataSet>
      <sheetData sheetId="0">
        <row r="5">
          <cell r="B5">
            <v>10</v>
          </cell>
        </row>
        <row r="6">
          <cell r="B6">
            <v>22</v>
          </cell>
          <cell r="E6">
            <v>2</v>
          </cell>
        </row>
        <row r="7">
          <cell r="B7">
            <v>11</v>
          </cell>
        </row>
        <row r="8">
          <cell r="B8">
            <v>49</v>
          </cell>
        </row>
        <row r="9">
          <cell r="B9">
            <v>41</v>
          </cell>
        </row>
        <row r="10">
          <cell r="B10">
            <v>19</v>
          </cell>
        </row>
        <row r="11">
          <cell r="B11">
            <v>75</v>
          </cell>
          <cell r="E11">
            <v>1</v>
          </cell>
        </row>
        <row r="12">
          <cell r="B12">
            <v>6</v>
          </cell>
        </row>
        <row r="13">
          <cell r="B13">
            <v>81</v>
          </cell>
          <cell r="E13">
            <v>2</v>
          </cell>
        </row>
        <row r="15">
          <cell r="B15">
            <v>314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UCO"/>
    </sheetNames>
    <sheetDataSet>
      <sheetData sheetId="0">
        <row r="234">
          <cell r="C234">
            <v>228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ag.swiss/service/hag-literatur/" TargetMode="External"/><Relationship Id="rId2" Type="http://schemas.openxmlformats.org/officeDocument/2006/relationships/hyperlink" Target="http://datenbank.hag.ch/" TargetMode="External"/><Relationship Id="rId1" Type="http://schemas.openxmlformats.org/officeDocument/2006/relationships/hyperlink" Target="mailto:roland@hausin.com?subject=Angaben/Korrekturen%20zu%20Modellbahn-Loks" TargetMode="External"/><Relationship Id="rId5" Type="http://schemas.openxmlformats.org/officeDocument/2006/relationships/hyperlink" Target="https://www.mobaforum.ch/" TargetMode="External"/><Relationship Id="rId4" Type="http://schemas.openxmlformats.org/officeDocument/2006/relationships/hyperlink" Target="https://www.hag.swi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6623C-8A8E-4949-AE36-D97E0471DF60}">
  <dimension ref="A1:Z102"/>
  <sheetViews>
    <sheetView tabSelected="1" workbookViewId="0">
      <selection activeCell="C77" sqref="C77"/>
    </sheetView>
  </sheetViews>
  <sheetFormatPr baseColWidth="10" defaultRowHeight="14" x14ac:dyDescent="0.3"/>
  <cols>
    <col min="1" max="1" width="31.36328125" style="1" customWidth="1"/>
    <col min="2" max="2" width="11.81640625" style="1" customWidth="1"/>
    <col min="3" max="3" width="5.08984375" style="1" customWidth="1"/>
    <col min="4" max="4" width="14" style="1" customWidth="1"/>
    <col min="5" max="9" width="9.81640625" style="1" customWidth="1"/>
    <col min="10" max="10" width="11.1796875" style="1" customWidth="1"/>
    <col min="11" max="12" width="9.81640625" style="1" customWidth="1"/>
    <col min="13" max="13" width="12.26953125" style="1" customWidth="1"/>
    <col min="14" max="15" width="5" style="1" customWidth="1"/>
    <col min="16" max="16384" width="10.90625" style="1"/>
  </cols>
  <sheetData>
    <row r="1" spans="1:23" ht="23" x14ac:dyDescent="0.5">
      <c r="A1" s="3" t="s">
        <v>32</v>
      </c>
      <c r="M1" s="9">
        <f ca="1">TODAY()</f>
        <v>46285</v>
      </c>
    </row>
    <row r="3" spans="1:23" s="2" customFormat="1" ht="15.5" x14ac:dyDescent="0.35">
      <c r="A3" s="24" t="s">
        <v>93</v>
      </c>
      <c r="B3" s="29" t="s">
        <v>15</v>
      </c>
      <c r="C3" s="29"/>
      <c r="D3" s="29" t="s">
        <v>8</v>
      </c>
      <c r="E3" s="29" t="s">
        <v>13</v>
      </c>
      <c r="F3" s="29" t="s">
        <v>19</v>
      </c>
      <c r="G3" s="29" t="s">
        <v>9</v>
      </c>
      <c r="H3" s="29" t="s">
        <v>16</v>
      </c>
      <c r="I3" s="29" t="s">
        <v>17</v>
      </c>
      <c r="J3" s="29" t="s">
        <v>20</v>
      </c>
      <c r="K3" s="29" t="s">
        <v>10</v>
      </c>
      <c r="L3" s="29" t="s">
        <v>14</v>
      </c>
      <c r="M3" s="29" t="s">
        <v>18</v>
      </c>
      <c r="N3" s="5"/>
      <c r="O3" s="5"/>
      <c r="P3" s="5"/>
    </row>
    <row r="4" spans="1:23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23" x14ac:dyDescent="0.3">
      <c r="A5" s="4" t="s">
        <v>33</v>
      </c>
      <c r="B5" s="11">
        <f>[1]TOTAL!$B$16</f>
        <v>260</v>
      </c>
      <c r="C5" s="4"/>
      <c r="D5" s="4">
        <f>[1]TOTAL!$B$5</f>
        <v>17</v>
      </c>
      <c r="E5" s="4">
        <f>[1]TOTAL!$B$6</f>
        <v>105</v>
      </c>
      <c r="F5" s="4">
        <f>[1]TOTAL!$B$7</f>
        <v>3</v>
      </c>
      <c r="G5" s="4">
        <f>[1]TOTAL!$B$8</f>
        <v>21</v>
      </c>
      <c r="H5" s="4">
        <f>[1]TOTAL!$B$9</f>
        <v>37</v>
      </c>
      <c r="I5" s="4">
        <f>[1]TOTAL!$B$10</f>
        <v>14</v>
      </c>
      <c r="J5" s="4">
        <f>[1]TOTAL!$B$11</f>
        <v>6</v>
      </c>
      <c r="K5" s="4">
        <f>[1]TOTAL!$B$12</f>
        <v>21</v>
      </c>
      <c r="L5" s="4">
        <f>[1]TOTAL!$B$13</f>
        <v>5</v>
      </c>
      <c r="M5" s="4">
        <f>[1]TOTAL!$B$14</f>
        <v>31</v>
      </c>
      <c r="P5" s="1">
        <f t="shared" ref="P5:P20" si="0">SUM(D5:O5)</f>
        <v>260</v>
      </c>
      <c r="R5" s="1" t="s">
        <v>37</v>
      </c>
      <c r="S5" s="1" t="s">
        <v>38</v>
      </c>
      <c r="T5" s="1" t="s">
        <v>39</v>
      </c>
      <c r="U5" s="1" t="s">
        <v>40</v>
      </c>
    </row>
    <row r="6" spans="1:23" x14ac:dyDescent="0.3">
      <c r="A6" s="4" t="s">
        <v>36</v>
      </c>
      <c r="B6" s="11">
        <f>[2]TOTAL!$B$13</f>
        <v>257</v>
      </c>
      <c r="C6" s="4"/>
      <c r="D6" s="4"/>
      <c r="E6" s="4">
        <f>[2]TOTAL!$B$5</f>
        <v>147</v>
      </c>
      <c r="F6" s="4">
        <f>[2]TOTAL!$B$6</f>
        <v>13</v>
      </c>
      <c r="G6" s="4"/>
      <c r="H6" s="4">
        <f>[2]TOTAL!$B$7</f>
        <v>13</v>
      </c>
      <c r="I6" s="4"/>
      <c r="J6" s="4">
        <f>[2]TOTAL!$B$8</f>
        <v>42</v>
      </c>
      <c r="K6" s="4">
        <f>[2]TOTAL!$B$9</f>
        <v>31</v>
      </c>
      <c r="L6" s="4">
        <f>[2]TOTAL!$B$10</f>
        <v>8</v>
      </c>
      <c r="M6" s="4">
        <f>[2]TOTAL!$B$11</f>
        <v>3</v>
      </c>
      <c r="P6" s="1">
        <f t="shared" si="0"/>
        <v>257</v>
      </c>
      <c r="R6" s="1" t="s">
        <v>41</v>
      </c>
      <c r="S6" s="1" t="s">
        <v>42</v>
      </c>
      <c r="T6" s="1" t="s">
        <v>43</v>
      </c>
    </row>
    <row r="7" spans="1:23" x14ac:dyDescent="0.3">
      <c r="A7" s="4" t="s">
        <v>0</v>
      </c>
      <c r="B7" s="11">
        <f>[3]TOTAL!$B$15</f>
        <v>480</v>
      </c>
      <c r="C7" s="4"/>
      <c r="D7" s="4">
        <f>[3]TOTAL!$B$5</f>
        <v>5</v>
      </c>
      <c r="E7" s="4">
        <f>[3]TOTAL!$B$6</f>
        <v>310</v>
      </c>
      <c r="F7" s="4">
        <f>[3]TOTAL!$B$7</f>
        <v>6</v>
      </c>
      <c r="G7" s="4">
        <f>[3]TOTAL!$B$8</f>
        <v>47</v>
      </c>
      <c r="H7" s="4">
        <f>[3]TOTAL!$B$9</f>
        <v>22</v>
      </c>
      <c r="I7" s="4">
        <f>[3]TOTAL!$B$10</f>
        <v>23</v>
      </c>
      <c r="J7" s="4"/>
      <c r="K7" s="4">
        <f>[3]TOTAL!$B$11</f>
        <v>48</v>
      </c>
      <c r="L7" s="4">
        <f>[3]TOTAL!$B$12</f>
        <v>4</v>
      </c>
      <c r="M7" s="4">
        <f>[3]TOTAL!$B$13</f>
        <v>15</v>
      </c>
      <c r="P7" s="1">
        <f t="shared" si="0"/>
        <v>480</v>
      </c>
      <c r="R7" s="1" t="s">
        <v>0</v>
      </c>
    </row>
    <row r="8" spans="1:23" x14ac:dyDescent="0.3">
      <c r="A8" s="4" t="s">
        <v>1</v>
      </c>
      <c r="B8" s="11">
        <f>[4]TOTAL!$B$11</f>
        <v>56</v>
      </c>
      <c r="C8" s="4"/>
      <c r="D8" s="4"/>
      <c r="E8" s="4"/>
      <c r="F8" s="4"/>
      <c r="G8" s="4">
        <f>[4]TOTAL!$B$5</f>
        <v>15</v>
      </c>
      <c r="H8" s="4">
        <f>[4]TOTAL!$B$6</f>
        <v>22</v>
      </c>
      <c r="I8" s="4"/>
      <c r="J8" s="4"/>
      <c r="K8" s="4">
        <f>[4]TOTAL!$B$7</f>
        <v>9</v>
      </c>
      <c r="L8" s="4">
        <f>[4]TOTAL!$B$8</f>
        <v>8</v>
      </c>
      <c r="M8" s="4">
        <f>[4]TOTAL!$B$9</f>
        <v>2</v>
      </c>
      <c r="P8" s="1">
        <f t="shared" si="0"/>
        <v>56</v>
      </c>
      <c r="R8" s="1" t="s">
        <v>70</v>
      </c>
      <c r="S8" s="1" t="s">
        <v>1</v>
      </c>
    </row>
    <row r="9" spans="1:23" x14ac:dyDescent="0.3">
      <c r="A9" s="4" t="s">
        <v>2</v>
      </c>
      <c r="B9" s="11">
        <f>[5]TOTAL!$B$10</f>
        <v>50</v>
      </c>
      <c r="C9" s="4"/>
      <c r="D9" s="4"/>
      <c r="E9" s="4"/>
      <c r="F9" s="4"/>
      <c r="G9" s="4">
        <f>[5]TOTAL!$B$4</f>
        <v>2</v>
      </c>
      <c r="H9" s="4">
        <f>[5]TOTAL!$B$5</f>
        <v>24</v>
      </c>
      <c r="I9" s="4"/>
      <c r="J9" s="4"/>
      <c r="K9" s="4">
        <f>[5]TOTAL!$B$6</f>
        <v>19</v>
      </c>
      <c r="L9" s="4">
        <f>[5]TOTAL!$B$7</f>
        <v>2</v>
      </c>
      <c r="M9" s="4">
        <f>[5]TOTAL!$B$8</f>
        <v>3</v>
      </c>
      <c r="P9" s="1">
        <f t="shared" si="0"/>
        <v>50</v>
      </c>
      <c r="R9" s="1" t="s">
        <v>2</v>
      </c>
    </row>
    <row r="10" spans="1:23" x14ac:dyDescent="0.3">
      <c r="A10" s="4" t="s">
        <v>96</v>
      </c>
      <c r="B10" s="11">
        <f>[6]TOTAL!$B$12</f>
        <v>148</v>
      </c>
      <c r="C10" s="4"/>
      <c r="D10" s="4">
        <f>[6]TOTAL!$B$5</f>
        <v>1</v>
      </c>
      <c r="E10" s="4"/>
      <c r="F10" s="4"/>
      <c r="G10" s="4">
        <f>[6]TOTAL!$B$6</f>
        <v>20</v>
      </c>
      <c r="H10" s="4">
        <f>[6]TOTAL!$B$7</f>
        <v>74</v>
      </c>
      <c r="I10" s="4"/>
      <c r="J10" s="4"/>
      <c r="K10" s="4">
        <f>[6]TOTAL!$B$8</f>
        <v>13</v>
      </c>
      <c r="L10" s="4">
        <f>[6]TOTAL!$B$9</f>
        <v>5</v>
      </c>
      <c r="M10" s="4">
        <f>[6]TOTAL!$B$10</f>
        <v>35</v>
      </c>
      <c r="P10" s="1">
        <f t="shared" si="0"/>
        <v>148</v>
      </c>
    </row>
    <row r="11" spans="1:23" x14ac:dyDescent="0.3">
      <c r="A11" s="4" t="s">
        <v>4</v>
      </c>
      <c r="B11" s="11">
        <f>[7]TOTAL!$B$12</f>
        <v>274</v>
      </c>
      <c r="C11" s="4"/>
      <c r="D11" s="4"/>
      <c r="E11" s="4"/>
      <c r="F11" s="4"/>
      <c r="G11" s="4">
        <f>[7]TOTAL!$B$6</f>
        <v>149</v>
      </c>
      <c r="H11" s="4">
        <f>[7]TOTAL!$B$7</f>
        <v>52</v>
      </c>
      <c r="I11" s="4"/>
      <c r="J11" s="4"/>
      <c r="K11" s="4">
        <f>[7]TOTAL!$B$8</f>
        <v>41</v>
      </c>
      <c r="L11" s="4">
        <f>[7]TOTAL!$B$9</f>
        <v>23</v>
      </c>
      <c r="M11" s="4">
        <f>[7]TOTAL!$B$10</f>
        <v>9</v>
      </c>
      <c r="P11" s="1">
        <f t="shared" si="0"/>
        <v>274</v>
      </c>
      <c r="R11" s="1" t="s">
        <v>23</v>
      </c>
      <c r="S11" s="1" t="s">
        <v>44</v>
      </c>
      <c r="T11" s="1" t="s">
        <v>45</v>
      </c>
    </row>
    <row r="12" spans="1:23" x14ac:dyDescent="0.3">
      <c r="A12" s="4" t="s">
        <v>29</v>
      </c>
      <c r="B12" s="11">
        <f>[8]TOTAL!$B$16</f>
        <v>152</v>
      </c>
      <c r="C12" s="4"/>
      <c r="D12" s="4"/>
      <c r="E12" s="4">
        <f>[8]TOTAL!$B$6</f>
        <v>79</v>
      </c>
      <c r="F12" s="4">
        <f>[8]TOTAL!$B$7</f>
        <v>10</v>
      </c>
      <c r="G12" s="4">
        <f>[8]TOTAL!$B$8</f>
        <v>14</v>
      </c>
      <c r="H12" s="4">
        <f>[8]TOTAL!$B$9</f>
        <v>12</v>
      </c>
      <c r="I12" s="4">
        <f>[8]TOTAL!$B$10</f>
        <v>23</v>
      </c>
      <c r="J12" s="4"/>
      <c r="K12" s="4"/>
      <c r="L12" s="4">
        <f>[8]TOTAL!$B$13</f>
        <v>7</v>
      </c>
      <c r="M12" s="4">
        <f>[8]TOTAL!$B$14</f>
        <v>7</v>
      </c>
      <c r="P12" s="1">
        <f t="shared" si="0"/>
        <v>152</v>
      </c>
      <c r="R12" s="1" t="s">
        <v>29</v>
      </c>
      <c r="S12" s="1" t="s">
        <v>61</v>
      </c>
      <c r="T12" s="1" t="s">
        <v>49</v>
      </c>
    </row>
    <row r="13" spans="1:23" x14ac:dyDescent="0.3">
      <c r="A13" s="4" t="s">
        <v>34</v>
      </c>
      <c r="B13" s="11">
        <f>[9]TOTAL!$B$16</f>
        <v>540</v>
      </c>
      <c r="C13" s="4"/>
      <c r="D13" s="4">
        <f>[9]TOTAL!$B$6</f>
        <v>11</v>
      </c>
      <c r="E13" s="4">
        <f>[9]TOTAL!$B$7</f>
        <v>305</v>
      </c>
      <c r="F13" s="4">
        <f>[9]TOTAL!$B$8</f>
        <v>8</v>
      </c>
      <c r="G13" s="4">
        <f>[9]TOTAL!$B$9</f>
        <v>34</v>
      </c>
      <c r="H13" s="4">
        <f>[9]TOTAL!$B$10</f>
        <v>3</v>
      </c>
      <c r="I13" s="4"/>
      <c r="J13" s="4">
        <f>[9]TOTAL!$B$11</f>
        <v>11</v>
      </c>
      <c r="K13" s="4">
        <f>[9]TOTAL!$B$12</f>
        <v>145</v>
      </c>
      <c r="L13" s="4">
        <f>[9]TOTAL!$B$13</f>
        <v>17</v>
      </c>
      <c r="M13" s="4">
        <f>[9]TOTAL!$B$14</f>
        <v>6</v>
      </c>
      <c r="P13" s="1">
        <f t="shared" si="0"/>
        <v>540</v>
      </c>
      <c r="R13" s="1" t="s">
        <v>47</v>
      </c>
      <c r="S13" s="1" t="s">
        <v>48</v>
      </c>
      <c r="T13" s="1" t="s">
        <v>77</v>
      </c>
      <c r="U13" s="1" t="s">
        <v>79</v>
      </c>
      <c r="V13" s="1" t="s">
        <v>80</v>
      </c>
      <c r="W13" s="1" t="s">
        <v>78</v>
      </c>
    </row>
    <row r="14" spans="1:23" x14ac:dyDescent="0.3">
      <c r="A14" s="4" t="s">
        <v>22</v>
      </c>
      <c r="B14" s="11">
        <f>[10]TOTAL!$B$9</f>
        <v>73</v>
      </c>
      <c r="C14" s="4"/>
      <c r="D14" s="4"/>
      <c r="E14" s="4">
        <f>[10]HAG!$D$55</f>
        <v>48</v>
      </c>
      <c r="F14" s="4"/>
      <c r="G14" s="4"/>
      <c r="H14" s="4"/>
      <c r="I14" s="4"/>
      <c r="J14" s="4"/>
      <c r="K14" s="4"/>
      <c r="L14" s="4"/>
      <c r="M14" s="4">
        <f>[10]TOTAL!$B$9-[10]TOTAL!$B$5</f>
        <v>25</v>
      </c>
      <c r="P14" s="1">
        <f t="shared" si="0"/>
        <v>73</v>
      </c>
      <c r="R14" s="1" t="s">
        <v>22</v>
      </c>
    </row>
    <row r="15" spans="1:23" x14ac:dyDescent="0.3">
      <c r="A15" s="4" t="s">
        <v>5</v>
      </c>
      <c r="B15" s="11">
        <f>[11]TOTAL!$B$14</f>
        <v>189</v>
      </c>
      <c r="C15" s="4"/>
      <c r="D15" s="4"/>
      <c r="E15" s="4">
        <f>[11]TOTAL!$B$6</f>
        <v>99</v>
      </c>
      <c r="F15" s="4"/>
      <c r="G15" s="4">
        <f>[11]TOTAL!$B$7</f>
        <v>29</v>
      </c>
      <c r="H15" s="4"/>
      <c r="I15" s="4"/>
      <c r="J15" s="4"/>
      <c r="K15" s="4">
        <f>[11]TOTAL!$B$10</f>
        <v>56</v>
      </c>
      <c r="L15" s="4"/>
      <c r="M15" s="4">
        <f>[11]TOTAL!$B$12</f>
        <v>5</v>
      </c>
      <c r="P15" s="1">
        <f t="shared" si="0"/>
        <v>189</v>
      </c>
      <c r="R15" s="1" t="s">
        <v>51</v>
      </c>
      <c r="S15" s="1" t="s">
        <v>50</v>
      </c>
      <c r="T15" s="1" t="s">
        <v>5</v>
      </c>
    </row>
    <row r="16" spans="1:23" x14ac:dyDescent="0.3">
      <c r="A16" s="4" t="s">
        <v>35</v>
      </c>
      <c r="B16" s="11">
        <f>[12]TOTAL!$B$12</f>
        <v>1734</v>
      </c>
      <c r="C16" s="4"/>
      <c r="D16" s="4"/>
      <c r="E16" s="4">
        <f>[12]TOTAL!$B$5</f>
        <v>879</v>
      </c>
      <c r="F16" s="4"/>
      <c r="G16" s="4">
        <f>[12]TOTAL!$B$6</f>
        <v>345</v>
      </c>
      <c r="H16" s="4">
        <f>[12]TOTAL!$B$7</f>
        <v>3</v>
      </c>
      <c r="I16" s="4"/>
      <c r="J16" s="4"/>
      <c r="K16" s="4">
        <f>[12]TOTAL!$B$8</f>
        <v>472</v>
      </c>
      <c r="L16" s="4">
        <f>[12]TOTAL!$B$9</f>
        <v>35</v>
      </c>
      <c r="M16" s="4"/>
      <c r="P16" s="1">
        <f t="shared" si="0"/>
        <v>1734</v>
      </c>
      <c r="R16" s="1" t="s">
        <v>52</v>
      </c>
      <c r="S16" s="1" t="s">
        <v>53</v>
      </c>
    </row>
    <row r="17" spans="1:26" x14ac:dyDescent="0.3">
      <c r="A17" s="4" t="s">
        <v>6</v>
      </c>
      <c r="B17" s="11">
        <f>[13]TOTAL!$B$15</f>
        <v>322</v>
      </c>
      <c r="C17" s="4"/>
      <c r="D17" s="4"/>
      <c r="E17" s="4">
        <f>[13]TOTAL!$B$6</f>
        <v>229</v>
      </c>
      <c r="F17" s="4">
        <f>[13]TOTAL!$B$7</f>
        <v>12</v>
      </c>
      <c r="G17" s="4">
        <f>[13]TOTAL!$B$8</f>
        <v>14</v>
      </c>
      <c r="H17" s="4">
        <f>[13]TOTAL!$B$9</f>
        <v>3</v>
      </c>
      <c r="I17" s="4">
        <f>[13]TOTAL!$B$10</f>
        <v>6</v>
      </c>
      <c r="J17" s="4"/>
      <c r="K17" s="4">
        <f>[13]TOTAL!$B$11</f>
        <v>55</v>
      </c>
      <c r="L17" s="4">
        <f>[13]TOTAL!$B$12</f>
        <v>3</v>
      </c>
      <c r="M17" s="4"/>
      <c r="P17" s="1">
        <f t="shared" si="0"/>
        <v>322</v>
      </c>
      <c r="R17" s="1" t="s">
        <v>6</v>
      </c>
      <c r="S17" s="1" t="s">
        <v>62</v>
      </c>
    </row>
    <row r="18" spans="1:26" x14ac:dyDescent="0.3">
      <c r="A18" s="4" t="s">
        <v>72</v>
      </c>
      <c r="B18" s="11">
        <f>[14]TOTAL!$B$18</f>
        <v>415</v>
      </c>
      <c r="C18" s="4"/>
      <c r="D18" s="4">
        <f>[14]TOTAL!$B$6</f>
        <v>3</v>
      </c>
      <c r="E18" s="4">
        <f>[14]TOTAL!$B$7</f>
        <v>73</v>
      </c>
      <c r="F18" s="4">
        <f>[14]TOTAL!$B$8</f>
        <v>7</v>
      </c>
      <c r="G18" s="4">
        <f>[14]TOTAL!$B$9</f>
        <v>32</v>
      </c>
      <c r="H18" s="4">
        <f>[14]TOTAL!$B$10</f>
        <v>68</v>
      </c>
      <c r="I18" s="4">
        <f>[14]TOTAL!$B$11</f>
        <v>11</v>
      </c>
      <c r="J18" s="4">
        <f>[14]TOTAL!$B$12</f>
        <v>34</v>
      </c>
      <c r="K18" s="4">
        <f>[14]TOTAL!$B$13</f>
        <v>16</v>
      </c>
      <c r="L18" s="4">
        <f>[14]TOTAL!$B$14</f>
        <v>6</v>
      </c>
      <c r="M18" s="4">
        <f>[14]TOTAL!$I$18</f>
        <v>165</v>
      </c>
      <c r="P18" s="1">
        <f t="shared" si="0"/>
        <v>415</v>
      </c>
      <c r="R18" s="1" t="s">
        <v>54</v>
      </c>
      <c r="S18" s="1" t="s">
        <v>55</v>
      </c>
      <c r="T18" s="1" t="s">
        <v>73</v>
      </c>
      <c r="U18" s="1" t="s">
        <v>76</v>
      </c>
      <c r="V18" s="1" t="s">
        <v>74</v>
      </c>
    </row>
    <row r="19" spans="1:26" x14ac:dyDescent="0.3">
      <c r="A19" s="4" t="s">
        <v>3</v>
      </c>
      <c r="B19" s="11">
        <f>[15]TOTAL!$B$17</f>
        <v>1336</v>
      </c>
      <c r="C19" s="4"/>
      <c r="D19" s="4">
        <f>[15]TOTAL!$B$10</f>
        <v>12</v>
      </c>
      <c r="E19" s="4"/>
      <c r="F19" s="4"/>
      <c r="G19" s="4">
        <f>[15]TOTAL!$B$11</f>
        <v>197</v>
      </c>
      <c r="H19" s="4"/>
      <c r="I19" s="4">
        <f>[15]TOTAL!$B$12</f>
        <v>508</v>
      </c>
      <c r="J19" s="4"/>
      <c r="K19" s="4">
        <f>[15]TOTAL!$B$13</f>
        <v>325</v>
      </c>
      <c r="L19" s="4">
        <f>[15]TOTAL!$B$14</f>
        <v>45</v>
      </c>
      <c r="M19" s="4">
        <f>[15]TOTAL!$B$8+[15]TOTAL!$B$9+[15]TOTAL!$B$15</f>
        <v>249</v>
      </c>
      <c r="P19" s="1">
        <f t="shared" si="0"/>
        <v>1336</v>
      </c>
      <c r="R19" s="1" t="s">
        <v>56</v>
      </c>
      <c r="S19" s="1" t="s">
        <v>57</v>
      </c>
      <c r="T19" s="1" t="s">
        <v>58</v>
      </c>
      <c r="U19" s="1" t="s">
        <v>59</v>
      </c>
      <c r="V19" s="1" t="s">
        <v>60</v>
      </c>
      <c r="W19" s="1" t="s">
        <v>63</v>
      </c>
      <c r="X19" s="1" t="s">
        <v>64</v>
      </c>
    </row>
    <row r="20" spans="1:26" x14ac:dyDescent="0.3">
      <c r="A20" s="4" t="s">
        <v>27</v>
      </c>
      <c r="B20" s="11">
        <f>[16]TOTAL!$B$17</f>
        <v>392</v>
      </c>
      <c r="C20" s="4"/>
      <c r="D20" s="4"/>
      <c r="E20" s="4">
        <f>[16]TOTAL!$B$6</f>
        <v>99</v>
      </c>
      <c r="F20" s="4">
        <f>[16]TOTAL!$B$8</f>
        <v>12</v>
      </c>
      <c r="G20" s="4">
        <f>[16]TOTAL!$B$10</f>
        <v>25</v>
      </c>
      <c r="H20" s="4"/>
      <c r="I20" s="4">
        <f>[16]TOTAL!$B$11</f>
        <v>65</v>
      </c>
      <c r="J20" s="4">
        <f>[16]TOTAL!$B$12</f>
        <v>3</v>
      </c>
      <c r="K20" s="4">
        <f>[16]TOTAL!$B$13</f>
        <v>48</v>
      </c>
      <c r="L20" s="4">
        <f>[16]TOTAL!$B$14</f>
        <v>5</v>
      </c>
      <c r="M20" s="4">
        <f>[16]TOTAL!$B$7+[16]TOTAL!$B$9+[16]TOTAL!$B$15</f>
        <v>135</v>
      </c>
      <c r="P20" s="1">
        <f t="shared" si="0"/>
        <v>392</v>
      </c>
      <c r="R20" s="1" t="s">
        <v>65</v>
      </c>
      <c r="S20" s="1" t="s">
        <v>68</v>
      </c>
      <c r="T20" s="1" t="s">
        <v>46</v>
      </c>
      <c r="U20" s="1" t="s">
        <v>66</v>
      </c>
      <c r="V20" s="1" t="s">
        <v>71</v>
      </c>
      <c r="W20" s="1" t="s">
        <v>67</v>
      </c>
      <c r="X20" s="1" t="s">
        <v>69</v>
      </c>
      <c r="Y20" s="1" t="s">
        <v>81</v>
      </c>
      <c r="Z20" s="1" t="s">
        <v>99</v>
      </c>
    </row>
    <row r="21" spans="1:26" x14ac:dyDescent="0.3">
      <c r="A21" s="4"/>
      <c r="B21" s="1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26" x14ac:dyDescent="0.3">
      <c r="A22" s="4" t="s">
        <v>95</v>
      </c>
      <c r="B22" s="11">
        <f>[17]TOTAL!$B$15</f>
        <v>314</v>
      </c>
      <c r="C22" s="4"/>
      <c r="D22" s="4"/>
      <c r="E22" s="4"/>
      <c r="F22" s="4"/>
      <c r="G22" s="4">
        <f>[17]TOTAL!$B$7</f>
        <v>11</v>
      </c>
      <c r="H22" s="4">
        <f>[17]TOTAL!$B$8</f>
        <v>49</v>
      </c>
      <c r="I22" s="4">
        <f>[17]TOTAL!$B$9</f>
        <v>41</v>
      </c>
      <c r="J22" s="4">
        <f>[17]TOTAL!$B$10</f>
        <v>19</v>
      </c>
      <c r="K22" s="4">
        <f>[17]TOTAL!$B$11</f>
        <v>75</v>
      </c>
      <c r="L22" s="4">
        <f>[17]TOTAL!$B$12</f>
        <v>6</v>
      </c>
      <c r="M22" s="4">
        <f>[17]TOTAL!$B$5+[17]TOTAL!$B$6+[17]TOTAL!$B$13</f>
        <v>113</v>
      </c>
      <c r="P22" s="1">
        <f>B22</f>
        <v>314</v>
      </c>
      <c r="R22" s="1" t="s">
        <v>26</v>
      </c>
      <c r="S22" s="1" t="s">
        <v>12</v>
      </c>
      <c r="T22" s="1" t="s">
        <v>28</v>
      </c>
      <c r="U22" s="1" t="s">
        <v>100</v>
      </c>
      <c r="V22" s="1" t="s">
        <v>23</v>
      </c>
      <c r="W22" s="1" t="s">
        <v>11</v>
      </c>
      <c r="X22" s="1" t="s">
        <v>25</v>
      </c>
      <c r="Y22" s="1" t="s">
        <v>24</v>
      </c>
    </row>
    <row r="23" spans="1:26" x14ac:dyDescent="0.3">
      <c r="A23" s="4"/>
      <c r="B23" s="1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26" x14ac:dyDescent="0.3">
      <c r="A24" s="4" t="s">
        <v>30</v>
      </c>
      <c r="B24" s="11">
        <f>[18]RUCO!$C$234</f>
        <v>228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P24" s="1">
        <f>B24</f>
        <v>228</v>
      </c>
    </row>
    <row r="25" spans="1:26" x14ac:dyDescent="0.3">
      <c r="A25" s="4"/>
      <c r="B25" s="1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26" s="15" customFormat="1" ht="15.5" x14ac:dyDescent="0.35">
      <c r="A26" s="14" t="s">
        <v>7</v>
      </c>
      <c r="B26" s="14">
        <f>SUM(B5:B25)</f>
        <v>7220</v>
      </c>
      <c r="C26" s="14"/>
      <c r="D26" s="14">
        <f t="shared" ref="D26:M26" si="1">SUM(D5:D25)</f>
        <v>49</v>
      </c>
      <c r="E26" s="14">
        <f t="shared" si="1"/>
        <v>2373</v>
      </c>
      <c r="F26" s="14">
        <f t="shared" si="1"/>
        <v>71</v>
      </c>
      <c r="G26" s="14">
        <f t="shared" si="1"/>
        <v>955</v>
      </c>
      <c r="H26" s="14">
        <f t="shared" si="1"/>
        <v>382</v>
      </c>
      <c r="I26" s="14">
        <f t="shared" si="1"/>
        <v>691</v>
      </c>
      <c r="J26" s="14">
        <f t="shared" si="1"/>
        <v>115</v>
      </c>
      <c r="K26" s="14">
        <f t="shared" si="1"/>
        <v>1374</v>
      </c>
      <c r="L26" s="14">
        <f t="shared" si="1"/>
        <v>179</v>
      </c>
      <c r="M26" s="14">
        <f t="shared" si="1"/>
        <v>803</v>
      </c>
      <c r="N26" s="13"/>
      <c r="O26" s="13"/>
      <c r="P26" s="16">
        <f>SUM(P5:P25)</f>
        <v>7220</v>
      </c>
    </row>
    <row r="27" spans="1:26" x14ac:dyDescent="0.3">
      <c r="B27" s="2"/>
    </row>
    <row r="28" spans="1:26" x14ac:dyDescent="0.3">
      <c r="B28" s="2"/>
    </row>
    <row r="29" spans="1:26" s="2" customFormat="1" ht="15.5" x14ac:dyDescent="0.35">
      <c r="A29" s="27" t="s">
        <v>94</v>
      </c>
      <c r="B29" s="28" t="s">
        <v>15</v>
      </c>
      <c r="C29" s="28"/>
      <c r="D29" s="28" t="s">
        <v>8</v>
      </c>
      <c r="E29" s="28" t="s">
        <v>13</v>
      </c>
      <c r="F29" s="28" t="s">
        <v>19</v>
      </c>
      <c r="G29" s="28" t="s">
        <v>9</v>
      </c>
      <c r="H29" s="28" t="s">
        <v>16</v>
      </c>
      <c r="I29" s="28" t="s">
        <v>17</v>
      </c>
      <c r="J29" s="28" t="s">
        <v>20</v>
      </c>
      <c r="K29" s="28" t="s">
        <v>10</v>
      </c>
      <c r="L29" s="28" t="s">
        <v>14</v>
      </c>
      <c r="M29" s="28" t="s">
        <v>18</v>
      </c>
      <c r="N29" s="5"/>
      <c r="O29" s="5"/>
      <c r="P29" s="5"/>
    </row>
    <row r="30" spans="1:26" x14ac:dyDescent="0.3">
      <c r="A30" s="18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26" x14ac:dyDescent="0.3">
      <c r="A31" s="18" t="s">
        <v>33</v>
      </c>
      <c r="B31" s="17">
        <f t="shared" ref="B31:B46" si="2">B5-B58</f>
        <v>252</v>
      </c>
      <c r="C31" s="18"/>
      <c r="D31" s="18">
        <f t="shared" ref="D31:M31" si="3">D5-D58</f>
        <v>17</v>
      </c>
      <c r="E31" s="18">
        <f t="shared" si="3"/>
        <v>98</v>
      </c>
      <c r="F31" s="18">
        <f t="shared" si="3"/>
        <v>3</v>
      </c>
      <c r="G31" s="18">
        <f t="shared" si="3"/>
        <v>20</v>
      </c>
      <c r="H31" s="18">
        <f t="shared" si="3"/>
        <v>37</v>
      </c>
      <c r="I31" s="18">
        <f t="shared" si="3"/>
        <v>14</v>
      </c>
      <c r="J31" s="18">
        <f t="shared" si="3"/>
        <v>6</v>
      </c>
      <c r="K31" s="18">
        <f t="shared" si="3"/>
        <v>21</v>
      </c>
      <c r="L31" s="18">
        <f t="shared" si="3"/>
        <v>5</v>
      </c>
      <c r="M31" s="18">
        <f t="shared" si="3"/>
        <v>31</v>
      </c>
      <c r="P31" s="1">
        <f t="shared" ref="P31:P46" si="4">SUM(D31:O31)</f>
        <v>252</v>
      </c>
      <c r="R31" s="1" t="s">
        <v>37</v>
      </c>
      <c r="S31" s="1" t="s">
        <v>38</v>
      </c>
      <c r="T31" s="1" t="s">
        <v>39</v>
      </c>
      <c r="U31" s="1" t="s">
        <v>40</v>
      </c>
    </row>
    <row r="32" spans="1:26" x14ac:dyDescent="0.3">
      <c r="A32" s="18" t="s">
        <v>36</v>
      </c>
      <c r="B32" s="17">
        <f t="shared" si="2"/>
        <v>216</v>
      </c>
      <c r="C32" s="18"/>
      <c r="D32" s="18"/>
      <c r="E32" s="18">
        <f>E6-E59</f>
        <v>106</v>
      </c>
      <c r="F32" s="18">
        <f>F6-F59</f>
        <v>13</v>
      </c>
      <c r="G32" s="18"/>
      <c r="H32" s="18">
        <f t="shared" ref="H32:H39" si="5">H6-H59</f>
        <v>13</v>
      </c>
      <c r="I32" s="18"/>
      <c r="J32" s="18">
        <f>J6-J59</f>
        <v>42</v>
      </c>
      <c r="K32" s="18">
        <f>K6-K59</f>
        <v>31</v>
      </c>
      <c r="L32" s="18">
        <f>L6-L59</f>
        <v>8</v>
      </c>
      <c r="M32" s="18">
        <f>M6-M59</f>
        <v>3</v>
      </c>
      <c r="P32" s="1">
        <f t="shared" si="4"/>
        <v>216</v>
      </c>
      <c r="R32" s="1" t="s">
        <v>41</v>
      </c>
      <c r="S32" s="1" t="s">
        <v>42</v>
      </c>
      <c r="T32" s="1" t="s">
        <v>43</v>
      </c>
    </row>
    <row r="33" spans="1:26" x14ac:dyDescent="0.3">
      <c r="A33" s="18" t="s">
        <v>0</v>
      </c>
      <c r="B33" s="17">
        <f t="shared" si="2"/>
        <v>480</v>
      </c>
      <c r="C33" s="18"/>
      <c r="D33" s="18">
        <f>D7-D60</f>
        <v>5</v>
      </c>
      <c r="E33" s="18">
        <f>E7-E60</f>
        <v>310</v>
      </c>
      <c r="F33" s="18">
        <f>F7-F60</f>
        <v>6</v>
      </c>
      <c r="G33" s="18">
        <f t="shared" ref="G33:G39" si="6">G7-G60</f>
        <v>47</v>
      </c>
      <c r="H33" s="18">
        <f t="shared" si="5"/>
        <v>22</v>
      </c>
      <c r="I33" s="18">
        <f>I7-I60</f>
        <v>23</v>
      </c>
      <c r="J33" s="18"/>
      <c r="K33" s="18">
        <f t="shared" ref="K33:M39" si="7">K7-K60</f>
        <v>48</v>
      </c>
      <c r="L33" s="18">
        <f t="shared" si="7"/>
        <v>4</v>
      </c>
      <c r="M33" s="18">
        <f t="shared" si="7"/>
        <v>15</v>
      </c>
      <c r="P33" s="1">
        <f t="shared" si="4"/>
        <v>480</v>
      </c>
      <c r="R33" s="1" t="s">
        <v>0</v>
      </c>
    </row>
    <row r="34" spans="1:26" x14ac:dyDescent="0.3">
      <c r="A34" s="18" t="s">
        <v>1</v>
      </c>
      <c r="B34" s="17">
        <f t="shared" si="2"/>
        <v>54</v>
      </c>
      <c r="C34" s="18"/>
      <c r="D34" s="18"/>
      <c r="E34" s="18"/>
      <c r="F34" s="18"/>
      <c r="G34" s="18">
        <f t="shared" si="6"/>
        <v>13</v>
      </c>
      <c r="H34" s="18">
        <f t="shared" si="5"/>
        <v>22</v>
      </c>
      <c r="I34" s="18"/>
      <c r="J34" s="18"/>
      <c r="K34" s="18">
        <f t="shared" si="7"/>
        <v>9</v>
      </c>
      <c r="L34" s="18">
        <f t="shared" si="7"/>
        <v>8</v>
      </c>
      <c r="M34" s="18">
        <f t="shared" si="7"/>
        <v>2</v>
      </c>
      <c r="P34" s="1">
        <f t="shared" si="4"/>
        <v>54</v>
      </c>
      <c r="R34" s="1" t="s">
        <v>70</v>
      </c>
      <c r="S34" s="1" t="s">
        <v>1</v>
      </c>
    </row>
    <row r="35" spans="1:26" x14ac:dyDescent="0.3">
      <c r="A35" s="18" t="s">
        <v>2</v>
      </c>
      <c r="B35" s="17">
        <f t="shared" si="2"/>
        <v>50</v>
      </c>
      <c r="C35" s="18"/>
      <c r="D35" s="18"/>
      <c r="E35" s="18"/>
      <c r="F35" s="18"/>
      <c r="G35" s="18">
        <f t="shared" si="6"/>
        <v>2</v>
      </c>
      <c r="H35" s="18">
        <f t="shared" si="5"/>
        <v>24</v>
      </c>
      <c r="I35" s="18"/>
      <c r="J35" s="18"/>
      <c r="K35" s="18">
        <f t="shared" si="7"/>
        <v>19</v>
      </c>
      <c r="L35" s="18">
        <f t="shared" si="7"/>
        <v>2</v>
      </c>
      <c r="M35" s="18">
        <f t="shared" si="7"/>
        <v>3</v>
      </c>
      <c r="P35" s="1">
        <f t="shared" si="4"/>
        <v>50</v>
      </c>
      <c r="R35" s="1" t="s">
        <v>2</v>
      </c>
    </row>
    <row r="36" spans="1:26" x14ac:dyDescent="0.3">
      <c r="A36" s="18" t="s">
        <v>96</v>
      </c>
      <c r="B36" s="17">
        <f t="shared" si="2"/>
        <v>145</v>
      </c>
      <c r="C36" s="18"/>
      <c r="D36" s="18">
        <f>D10-D63</f>
        <v>1</v>
      </c>
      <c r="E36" s="18"/>
      <c r="F36" s="18"/>
      <c r="G36" s="18">
        <f t="shared" si="6"/>
        <v>17</v>
      </c>
      <c r="H36" s="18">
        <f t="shared" si="5"/>
        <v>74</v>
      </c>
      <c r="I36" s="18"/>
      <c r="J36" s="18"/>
      <c r="K36" s="18">
        <f t="shared" si="7"/>
        <v>13</v>
      </c>
      <c r="L36" s="18">
        <f t="shared" si="7"/>
        <v>5</v>
      </c>
      <c r="M36" s="18">
        <f t="shared" si="7"/>
        <v>35</v>
      </c>
      <c r="P36" s="1">
        <f t="shared" si="4"/>
        <v>145</v>
      </c>
    </row>
    <row r="37" spans="1:26" x14ac:dyDescent="0.3">
      <c r="A37" s="18" t="s">
        <v>4</v>
      </c>
      <c r="B37" s="17">
        <f t="shared" si="2"/>
        <v>247</v>
      </c>
      <c r="C37" s="18"/>
      <c r="D37" s="18"/>
      <c r="E37" s="18"/>
      <c r="F37" s="18"/>
      <c r="G37" s="18">
        <f t="shared" si="6"/>
        <v>123</v>
      </c>
      <c r="H37" s="18">
        <f t="shared" si="5"/>
        <v>52</v>
      </c>
      <c r="I37" s="18"/>
      <c r="J37" s="18"/>
      <c r="K37" s="18">
        <f t="shared" si="7"/>
        <v>40</v>
      </c>
      <c r="L37" s="18">
        <f t="shared" si="7"/>
        <v>23</v>
      </c>
      <c r="M37" s="18">
        <f t="shared" si="7"/>
        <v>9</v>
      </c>
      <c r="P37" s="1">
        <f t="shared" si="4"/>
        <v>247</v>
      </c>
      <c r="R37" s="1" t="s">
        <v>23</v>
      </c>
      <c r="S37" s="1" t="s">
        <v>44</v>
      </c>
      <c r="T37" s="1" t="s">
        <v>45</v>
      </c>
    </row>
    <row r="38" spans="1:26" x14ac:dyDescent="0.3">
      <c r="A38" s="18" t="s">
        <v>29</v>
      </c>
      <c r="B38" s="17">
        <f t="shared" si="2"/>
        <v>140</v>
      </c>
      <c r="C38" s="18"/>
      <c r="D38" s="18"/>
      <c r="E38" s="18">
        <f>E12-E65</f>
        <v>67</v>
      </c>
      <c r="F38" s="18">
        <f>F12-F65</f>
        <v>10</v>
      </c>
      <c r="G38" s="18">
        <f t="shared" si="6"/>
        <v>14</v>
      </c>
      <c r="H38" s="18">
        <f t="shared" si="5"/>
        <v>12</v>
      </c>
      <c r="I38" s="18">
        <f>I12-I65</f>
        <v>23</v>
      </c>
      <c r="J38" s="18"/>
      <c r="K38" s="18">
        <f t="shared" si="7"/>
        <v>0</v>
      </c>
      <c r="L38" s="18">
        <f t="shared" si="7"/>
        <v>7</v>
      </c>
      <c r="M38" s="18">
        <f t="shared" si="7"/>
        <v>7</v>
      </c>
      <c r="P38" s="1">
        <f t="shared" si="4"/>
        <v>140</v>
      </c>
      <c r="R38" s="1" t="s">
        <v>29</v>
      </c>
      <c r="S38" s="1" t="s">
        <v>61</v>
      </c>
      <c r="T38" s="1" t="s">
        <v>49</v>
      </c>
    </row>
    <row r="39" spans="1:26" x14ac:dyDescent="0.3">
      <c r="A39" s="18" t="s">
        <v>34</v>
      </c>
      <c r="B39" s="17">
        <f t="shared" si="2"/>
        <v>494</v>
      </c>
      <c r="C39" s="18"/>
      <c r="D39" s="18">
        <f>D13-D66</f>
        <v>11</v>
      </c>
      <c r="E39" s="18">
        <f>E13-E66</f>
        <v>259</v>
      </c>
      <c r="F39" s="18">
        <f>F13-F66</f>
        <v>8</v>
      </c>
      <c r="G39" s="18">
        <f t="shared" si="6"/>
        <v>34</v>
      </c>
      <c r="H39" s="18">
        <f t="shared" si="5"/>
        <v>3</v>
      </c>
      <c r="I39" s="18"/>
      <c r="J39" s="18">
        <f>J13-J66</f>
        <v>11</v>
      </c>
      <c r="K39" s="18">
        <f t="shared" si="7"/>
        <v>145</v>
      </c>
      <c r="L39" s="18">
        <f t="shared" si="7"/>
        <v>17</v>
      </c>
      <c r="M39" s="18">
        <f t="shared" si="7"/>
        <v>6</v>
      </c>
      <c r="P39" s="1">
        <f t="shared" si="4"/>
        <v>494</v>
      </c>
      <c r="R39" s="1" t="s">
        <v>47</v>
      </c>
      <c r="S39" s="1" t="s">
        <v>48</v>
      </c>
      <c r="T39" s="1" t="s">
        <v>77</v>
      </c>
      <c r="U39" s="1" t="s">
        <v>79</v>
      </c>
      <c r="V39" s="1" t="s">
        <v>80</v>
      </c>
      <c r="W39" s="1" t="s">
        <v>78</v>
      </c>
    </row>
    <row r="40" spans="1:26" x14ac:dyDescent="0.3">
      <c r="A40" s="18" t="s">
        <v>22</v>
      </c>
      <c r="B40" s="17">
        <f t="shared" si="2"/>
        <v>73</v>
      </c>
      <c r="C40" s="18"/>
      <c r="D40" s="18"/>
      <c r="E40" s="18">
        <f>E14-E67</f>
        <v>48</v>
      </c>
      <c r="F40" s="18"/>
      <c r="G40" s="18"/>
      <c r="H40" s="18"/>
      <c r="I40" s="18"/>
      <c r="J40" s="18"/>
      <c r="K40" s="18"/>
      <c r="L40" s="18"/>
      <c r="M40" s="18">
        <f t="shared" ref="M40:M46" si="8">M14-M67</f>
        <v>25</v>
      </c>
      <c r="P40" s="1">
        <f t="shared" si="4"/>
        <v>73</v>
      </c>
      <c r="R40" s="1" t="s">
        <v>22</v>
      </c>
    </row>
    <row r="41" spans="1:26" x14ac:dyDescent="0.3">
      <c r="A41" s="18" t="s">
        <v>5</v>
      </c>
      <c r="B41" s="17">
        <f t="shared" si="2"/>
        <v>179</v>
      </c>
      <c r="C41" s="18"/>
      <c r="D41" s="18"/>
      <c r="E41" s="18">
        <f>E15-E68</f>
        <v>89</v>
      </c>
      <c r="F41" s="18"/>
      <c r="G41" s="18">
        <f t="shared" ref="G41:G46" si="9">G15-G68</f>
        <v>29</v>
      </c>
      <c r="H41" s="18"/>
      <c r="I41" s="18"/>
      <c r="J41" s="18"/>
      <c r="K41" s="18">
        <f t="shared" ref="K41:K46" si="10">K15-K68</f>
        <v>56</v>
      </c>
      <c r="L41" s="18"/>
      <c r="M41" s="18">
        <f t="shared" si="8"/>
        <v>5</v>
      </c>
      <c r="P41" s="1">
        <f t="shared" si="4"/>
        <v>179</v>
      </c>
      <c r="R41" s="1" t="s">
        <v>51</v>
      </c>
      <c r="S41" s="1" t="s">
        <v>50</v>
      </c>
      <c r="T41" s="1" t="s">
        <v>5</v>
      </c>
    </row>
    <row r="42" spans="1:26" x14ac:dyDescent="0.3">
      <c r="A42" s="18" t="s">
        <v>35</v>
      </c>
      <c r="B42" s="17">
        <f t="shared" si="2"/>
        <v>971</v>
      </c>
      <c r="C42" s="18"/>
      <c r="D42" s="18"/>
      <c r="E42" s="18">
        <f>E16-E69</f>
        <v>480</v>
      </c>
      <c r="F42" s="18"/>
      <c r="G42" s="18">
        <f t="shared" si="9"/>
        <v>92</v>
      </c>
      <c r="H42" s="18">
        <f>H16-H69</f>
        <v>3</v>
      </c>
      <c r="I42" s="18"/>
      <c r="J42" s="18"/>
      <c r="K42" s="18">
        <f t="shared" si="10"/>
        <v>370</v>
      </c>
      <c r="L42" s="18">
        <f>L16-L69</f>
        <v>26</v>
      </c>
      <c r="M42" s="18">
        <f t="shared" si="8"/>
        <v>0</v>
      </c>
      <c r="P42" s="1">
        <f t="shared" si="4"/>
        <v>971</v>
      </c>
      <c r="R42" s="1" t="s">
        <v>52</v>
      </c>
      <c r="S42" s="1" t="s">
        <v>53</v>
      </c>
    </row>
    <row r="43" spans="1:26" x14ac:dyDescent="0.3">
      <c r="A43" s="18" t="s">
        <v>6</v>
      </c>
      <c r="B43" s="17">
        <f t="shared" si="2"/>
        <v>288</v>
      </c>
      <c r="C43" s="18"/>
      <c r="D43" s="18"/>
      <c r="E43" s="18">
        <f>E17-E70</f>
        <v>196</v>
      </c>
      <c r="F43" s="18">
        <f>F17-F70</f>
        <v>12</v>
      </c>
      <c r="G43" s="18">
        <f t="shared" si="9"/>
        <v>13</v>
      </c>
      <c r="H43" s="18">
        <f>H17-H70</f>
        <v>3</v>
      </c>
      <c r="I43" s="18">
        <f>I17-I70</f>
        <v>6</v>
      </c>
      <c r="J43" s="18"/>
      <c r="K43" s="18">
        <f t="shared" si="10"/>
        <v>55</v>
      </c>
      <c r="L43" s="18">
        <f>L17-L70</f>
        <v>3</v>
      </c>
      <c r="M43" s="18">
        <f t="shared" si="8"/>
        <v>0</v>
      </c>
      <c r="P43" s="1">
        <f t="shared" si="4"/>
        <v>288</v>
      </c>
      <c r="R43" s="1" t="s">
        <v>6</v>
      </c>
      <c r="S43" s="1" t="s">
        <v>62</v>
      </c>
    </row>
    <row r="44" spans="1:26" x14ac:dyDescent="0.3">
      <c r="A44" s="18" t="s">
        <v>72</v>
      </c>
      <c r="B44" s="17">
        <f t="shared" si="2"/>
        <v>386</v>
      </c>
      <c r="C44" s="18"/>
      <c r="D44" s="18">
        <f>D18-D71</f>
        <v>3</v>
      </c>
      <c r="E44" s="18">
        <f>E18-E71</f>
        <v>51</v>
      </c>
      <c r="F44" s="18">
        <f>F18-F71</f>
        <v>7</v>
      </c>
      <c r="G44" s="18">
        <f t="shared" si="9"/>
        <v>28</v>
      </c>
      <c r="H44" s="18">
        <f>H18-H71</f>
        <v>68</v>
      </c>
      <c r="I44" s="18">
        <f>I18-I71</f>
        <v>11</v>
      </c>
      <c r="J44" s="18">
        <f>J18-J71</f>
        <v>33</v>
      </c>
      <c r="K44" s="18">
        <f t="shared" si="10"/>
        <v>15</v>
      </c>
      <c r="L44" s="18">
        <f>L18-L71</f>
        <v>6</v>
      </c>
      <c r="M44" s="18">
        <f t="shared" si="8"/>
        <v>164</v>
      </c>
      <c r="P44" s="1">
        <f t="shared" si="4"/>
        <v>386</v>
      </c>
      <c r="R44" s="1" t="s">
        <v>54</v>
      </c>
      <c r="S44" s="1" t="s">
        <v>55</v>
      </c>
      <c r="T44" s="1" t="s">
        <v>73</v>
      </c>
      <c r="U44" s="1" t="s">
        <v>76</v>
      </c>
      <c r="V44" s="1" t="s">
        <v>74</v>
      </c>
    </row>
    <row r="45" spans="1:26" x14ac:dyDescent="0.3">
      <c r="A45" s="18" t="s">
        <v>3</v>
      </c>
      <c r="B45" s="17">
        <f t="shared" si="2"/>
        <v>1245</v>
      </c>
      <c r="C45" s="18"/>
      <c r="D45" s="18">
        <f>D19-D72</f>
        <v>12</v>
      </c>
      <c r="E45" s="18"/>
      <c r="F45" s="18"/>
      <c r="G45" s="18">
        <f t="shared" si="9"/>
        <v>116</v>
      </c>
      <c r="H45" s="18"/>
      <c r="I45" s="18">
        <f>I19-I72</f>
        <v>501</v>
      </c>
      <c r="J45" s="18"/>
      <c r="K45" s="18">
        <f t="shared" si="10"/>
        <v>323</v>
      </c>
      <c r="L45" s="18">
        <f>L19-L72</f>
        <v>45</v>
      </c>
      <c r="M45" s="18">
        <f t="shared" si="8"/>
        <v>248</v>
      </c>
      <c r="P45" s="1">
        <f t="shared" si="4"/>
        <v>1245</v>
      </c>
      <c r="R45" s="1" t="s">
        <v>56</v>
      </c>
      <c r="S45" s="1" t="s">
        <v>57</v>
      </c>
      <c r="T45" s="1" t="s">
        <v>58</v>
      </c>
      <c r="U45" s="1" t="s">
        <v>59</v>
      </c>
      <c r="V45" s="1" t="s">
        <v>60</v>
      </c>
      <c r="W45" s="1" t="s">
        <v>63</v>
      </c>
      <c r="X45" s="1" t="s">
        <v>64</v>
      </c>
    </row>
    <row r="46" spans="1:26" x14ac:dyDescent="0.3">
      <c r="A46" s="18" t="s">
        <v>27</v>
      </c>
      <c r="B46" s="17">
        <f t="shared" si="2"/>
        <v>362</v>
      </c>
      <c r="C46" s="18"/>
      <c r="D46" s="18"/>
      <c r="E46" s="18">
        <f>E20-E73</f>
        <v>73</v>
      </c>
      <c r="F46" s="18">
        <f>F20-F73</f>
        <v>12</v>
      </c>
      <c r="G46" s="18">
        <f t="shared" si="9"/>
        <v>21</v>
      </c>
      <c r="H46" s="18"/>
      <c r="I46" s="18">
        <f>I20-I73</f>
        <v>65</v>
      </c>
      <c r="J46" s="18">
        <f>J20-J73</f>
        <v>3</v>
      </c>
      <c r="K46" s="18">
        <f t="shared" si="10"/>
        <v>48</v>
      </c>
      <c r="L46" s="18">
        <f>L20-L73</f>
        <v>5</v>
      </c>
      <c r="M46" s="18">
        <f t="shared" si="8"/>
        <v>135</v>
      </c>
      <c r="P46" s="1">
        <f t="shared" si="4"/>
        <v>362</v>
      </c>
      <c r="R46" s="1" t="s">
        <v>65</v>
      </c>
      <c r="S46" s="1" t="s">
        <v>68</v>
      </c>
      <c r="T46" s="1" t="s">
        <v>46</v>
      </c>
      <c r="U46" s="1" t="s">
        <v>66</v>
      </c>
      <c r="V46" s="1" t="s">
        <v>71</v>
      </c>
      <c r="W46" s="1" t="s">
        <v>67</v>
      </c>
      <c r="X46" s="1" t="s">
        <v>69</v>
      </c>
      <c r="Y46" s="1" t="s">
        <v>81</v>
      </c>
      <c r="Z46" s="1" t="s">
        <v>99</v>
      </c>
    </row>
    <row r="47" spans="1:26" x14ac:dyDescent="0.3">
      <c r="A47" s="18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26" x14ac:dyDescent="0.3">
      <c r="A48" s="18" t="s">
        <v>21</v>
      </c>
      <c r="B48" s="17">
        <f>B22-B75</f>
        <v>309</v>
      </c>
      <c r="C48" s="18"/>
      <c r="D48" s="18"/>
      <c r="E48" s="18"/>
      <c r="F48" s="18"/>
      <c r="G48" s="18">
        <f t="shared" ref="G48:M48" si="11">G22-G75</f>
        <v>11</v>
      </c>
      <c r="H48" s="18">
        <f t="shared" si="11"/>
        <v>49</v>
      </c>
      <c r="I48" s="18">
        <f t="shared" si="11"/>
        <v>41</v>
      </c>
      <c r="J48" s="18">
        <f t="shared" si="11"/>
        <v>19</v>
      </c>
      <c r="K48" s="18">
        <f t="shared" si="11"/>
        <v>74</v>
      </c>
      <c r="L48" s="18">
        <f t="shared" si="11"/>
        <v>6</v>
      </c>
      <c r="M48" s="18">
        <f t="shared" si="11"/>
        <v>109</v>
      </c>
      <c r="P48" s="1">
        <f t="shared" ref="P48" si="12">SUM(D48:O48)</f>
        <v>309</v>
      </c>
      <c r="R48" s="1" t="s">
        <v>26</v>
      </c>
      <c r="S48" s="1" t="s">
        <v>12</v>
      </c>
      <c r="T48" s="1" t="s">
        <v>28</v>
      </c>
      <c r="U48" s="1" t="s">
        <v>100</v>
      </c>
      <c r="V48" s="1" t="s">
        <v>23</v>
      </c>
      <c r="W48" s="1" t="s">
        <v>11</v>
      </c>
      <c r="X48" s="1" t="s">
        <v>25</v>
      </c>
      <c r="Y48" s="1" t="s">
        <v>24</v>
      </c>
    </row>
    <row r="49" spans="1:2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21" x14ac:dyDescent="0.3">
      <c r="A50" s="18" t="s">
        <v>30</v>
      </c>
      <c r="B50" s="17">
        <f>[18]RUCO!$C$234</f>
        <v>228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>
        <f>M24-M77</f>
        <v>0</v>
      </c>
      <c r="P50" s="1">
        <f>B50</f>
        <v>228</v>
      </c>
    </row>
    <row r="51" spans="1:21" x14ac:dyDescent="0.3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21" s="15" customFormat="1" ht="15.5" x14ac:dyDescent="0.35">
      <c r="A52" s="19" t="s">
        <v>7</v>
      </c>
      <c r="B52" s="19">
        <f>SUM(B31:B51)</f>
        <v>6119</v>
      </c>
      <c r="C52" s="19"/>
      <c r="D52" s="19">
        <f t="shared" ref="D52:M52" si="13">SUM(D31:D51)</f>
        <v>49</v>
      </c>
      <c r="E52" s="19">
        <f t="shared" si="13"/>
        <v>1777</v>
      </c>
      <c r="F52" s="19">
        <f t="shared" si="13"/>
        <v>71</v>
      </c>
      <c r="G52" s="19">
        <f t="shared" si="13"/>
        <v>580</v>
      </c>
      <c r="H52" s="19">
        <f t="shared" si="13"/>
        <v>382</v>
      </c>
      <c r="I52" s="19">
        <f t="shared" si="13"/>
        <v>684</v>
      </c>
      <c r="J52" s="19">
        <f t="shared" si="13"/>
        <v>114</v>
      </c>
      <c r="K52" s="19">
        <f t="shared" si="13"/>
        <v>1267</v>
      </c>
      <c r="L52" s="19">
        <f t="shared" si="13"/>
        <v>170</v>
      </c>
      <c r="M52" s="19">
        <f t="shared" si="13"/>
        <v>797</v>
      </c>
      <c r="N52" s="13"/>
      <c r="O52" s="13"/>
      <c r="P52" s="16">
        <f>SUM(P31:P51)</f>
        <v>6119</v>
      </c>
    </row>
    <row r="53" spans="1:21" s="2" customFormat="1" x14ac:dyDescent="0.3">
      <c r="P53" s="1"/>
    </row>
    <row r="54" spans="1:21" s="2" customFormat="1" x14ac:dyDescent="0.3">
      <c r="P54" s="1"/>
    </row>
    <row r="55" spans="1:21" x14ac:dyDescent="0.3">
      <c r="B55" s="2"/>
    </row>
    <row r="56" spans="1:21" s="2" customFormat="1" ht="15.5" x14ac:dyDescent="0.35">
      <c r="A56" s="23" t="s">
        <v>84</v>
      </c>
      <c r="B56" s="26" t="s">
        <v>15</v>
      </c>
      <c r="C56" s="25"/>
      <c r="D56" s="25" t="s">
        <v>8</v>
      </c>
      <c r="E56" s="25" t="s">
        <v>13</v>
      </c>
      <c r="F56" s="25" t="s">
        <v>19</v>
      </c>
      <c r="G56" s="25" t="s">
        <v>9</v>
      </c>
      <c r="H56" s="25" t="s">
        <v>16</v>
      </c>
      <c r="I56" s="25" t="s">
        <v>17</v>
      </c>
      <c r="J56" s="25" t="s">
        <v>20</v>
      </c>
      <c r="K56" s="25" t="s">
        <v>10</v>
      </c>
      <c r="L56" s="25" t="s">
        <v>14</v>
      </c>
      <c r="M56" s="25" t="s">
        <v>18</v>
      </c>
      <c r="N56" s="5"/>
      <c r="O56" s="5"/>
      <c r="P56" s="5"/>
    </row>
    <row r="57" spans="1:21" x14ac:dyDescent="0.3">
      <c r="A57" s="21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21" x14ac:dyDescent="0.3">
      <c r="A58" s="21" t="s">
        <v>33</v>
      </c>
      <c r="B58" s="20">
        <f>SUM(D58:M58)</f>
        <v>8</v>
      </c>
      <c r="C58" s="21"/>
      <c r="D58" s="21"/>
      <c r="E58" s="21">
        <f>[1]TOTAL!$E$6</f>
        <v>7</v>
      </c>
      <c r="F58" s="21"/>
      <c r="G58" s="21">
        <f>[1]TOTAL!$E$8</f>
        <v>1</v>
      </c>
      <c r="H58" s="21"/>
      <c r="I58" s="21"/>
      <c r="J58" s="21"/>
      <c r="K58" s="21"/>
      <c r="L58" s="21"/>
      <c r="M58" s="21"/>
      <c r="P58" s="1">
        <f t="shared" ref="P58:P75" si="14">SUM(D58:O58)</f>
        <v>8</v>
      </c>
      <c r="R58" s="1" t="s">
        <v>37</v>
      </c>
      <c r="S58" s="1" t="s">
        <v>38</v>
      </c>
      <c r="T58" s="1" t="s">
        <v>39</v>
      </c>
      <c r="U58" s="1" t="s">
        <v>40</v>
      </c>
    </row>
    <row r="59" spans="1:21" x14ac:dyDescent="0.3">
      <c r="A59" s="21" t="s">
        <v>36</v>
      </c>
      <c r="B59" s="20">
        <f t="shared" ref="B59:B75" si="15">SUM(D59:M59)</f>
        <v>41</v>
      </c>
      <c r="C59" s="21"/>
      <c r="D59" s="21"/>
      <c r="E59" s="21">
        <f>[2]TOTAL!$E$5</f>
        <v>41</v>
      </c>
      <c r="F59" s="21"/>
      <c r="G59" s="21"/>
      <c r="H59" s="21"/>
      <c r="I59" s="21"/>
      <c r="J59" s="21"/>
      <c r="K59" s="21"/>
      <c r="L59" s="21"/>
      <c r="M59" s="21"/>
      <c r="P59" s="1">
        <f t="shared" si="14"/>
        <v>41</v>
      </c>
      <c r="R59" s="1" t="s">
        <v>41</v>
      </c>
      <c r="S59" s="1" t="s">
        <v>42</v>
      </c>
      <c r="T59" s="1" t="s">
        <v>43</v>
      </c>
    </row>
    <row r="60" spans="1:21" x14ac:dyDescent="0.3">
      <c r="A60" s="21" t="s">
        <v>0</v>
      </c>
      <c r="B60" s="20">
        <f t="shared" si="15"/>
        <v>0</v>
      </c>
      <c r="C60" s="21"/>
      <c r="D60" s="21"/>
      <c r="E60" s="21">
        <f>[3]HAG!$D$322</f>
        <v>0</v>
      </c>
      <c r="F60" s="21"/>
      <c r="G60" s="21">
        <f>[3]Märklin!$D$60</f>
        <v>0</v>
      </c>
      <c r="H60" s="21"/>
      <c r="I60" s="21"/>
      <c r="J60" s="21"/>
      <c r="K60" s="21"/>
      <c r="L60" s="21"/>
      <c r="M60" s="21"/>
      <c r="P60" s="1">
        <f t="shared" si="14"/>
        <v>0</v>
      </c>
      <c r="R60" s="1" t="s">
        <v>0</v>
      </c>
    </row>
    <row r="61" spans="1:21" x14ac:dyDescent="0.3">
      <c r="A61" s="21" t="s">
        <v>1</v>
      </c>
      <c r="B61" s="20">
        <f t="shared" si="15"/>
        <v>2</v>
      </c>
      <c r="C61" s="21"/>
      <c r="D61" s="21"/>
      <c r="E61" s="21"/>
      <c r="F61" s="21"/>
      <c r="G61" s="21">
        <f>[4]TOTAL!$E$5</f>
        <v>2</v>
      </c>
      <c r="H61" s="21"/>
      <c r="I61" s="21"/>
      <c r="J61" s="21"/>
      <c r="K61" s="21"/>
      <c r="L61" s="21"/>
      <c r="M61" s="21"/>
      <c r="P61" s="1">
        <f t="shared" si="14"/>
        <v>2</v>
      </c>
      <c r="R61" s="1" t="s">
        <v>70</v>
      </c>
      <c r="S61" s="1" t="s">
        <v>1</v>
      </c>
    </row>
    <row r="62" spans="1:21" x14ac:dyDescent="0.3">
      <c r="A62" s="21" t="s">
        <v>2</v>
      </c>
      <c r="B62" s="20">
        <f t="shared" si="15"/>
        <v>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P62" s="1">
        <f t="shared" si="14"/>
        <v>0</v>
      </c>
      <c r="R62" s="1" t="s">
        <v>2</v>
      </c>
    </row>
    <row r="63" spans="1:21" x14ac:dyDescent="0.3">
      <c r="A63" s="21" t="s">
        <v>96</v>
      </c>
      <c r="B63" s="20">
        <f t="shared" si="15"/>
        <v>3</v>
      </c>
      <c r="C63" s="21"/>
      <c r="D63" s="21"/>
      <c r="E63" s="21"/>
      <c r="F63" s="21"/>
      <c r="G63" s="21">
        <f>[6]TOTAL!$E$6</f>
        <v>3</v>
      </c>
      <c r="H63" s="21"/>
      <c r="I63" s="21"/>
      <c r="J63" s="21"/>
      <c r="K63" s="21"/>
      <c r="L63" s="21"/>
      <c r="M63" s="21"/>
      <c r="P63" s="1">
        <f t="shared" si="14"/>
        <v>3</v>
      </c>
    </row>
    <row r="64" spans="1:21" x14ac:dyDescent="0.3">
      <c r="A64" s="21" t="s">
        <v>4</v>
      </c>
      <c r="B64" s="20">
        <f t="shared" si="15"/>
        <v>27</v>
      </c>
      <c r="C64" s="21"/>
      <c r="D64" s="21"/>
      <c r="E64" s="21"/>
      <c r="F64" s="21"/>
      <c r="G64" s="21">
        <f>[7]TOTAL!$E$6</f>
        <v>26</v>
      </c>
      <c r="H64" s="21"/>
      <c r="I64" s="21"/>
      <c r="J64" s="21"/>
      <c r="K64" s="21">
        <f>[7]TOTAL!$E$8</f>
        <v>1</v>
      </c>
      <c r="L64" s="21"/>
      <c r="M64" s="21"/>
      <c r="P64" s="1">
        <f t="shared" si="14"/>
        <v>27</v>
      </c>
      <c r="R64" s="1" t="s">
        <v>23</v>
      </c>
      <c r="S64" s="1" t="s">
        <v>44</v>
      </c>
      <c r="T64" s="1" t="s">
        <v>45</v>
      </c>
    </row>
    <row r="65" spans="1:26" x14ac:dyDescent="0.3">
      <c r="A65" s="21" t="s">
        <v>29</v>
      </c>
      <c r="B65" s="20">
        <f t="shared" si="15"/>
        <v>12</v>
      </c>
      <c r="C65" s="21"/>
      <c r="D65" s="21"/>
      <c r="E65" s="21">
        <f>[8]TOTAL!$E$6</f>
        <v>12</v>
      </c>
      <c r="F65" s="21"/>
      <c r="G65" s="21"/>
      <c r="H65" s="21"/>
      <c r="I65" s="21"/>
      <c r="J65" s="21"/>
      <c r="K65" s="21"/>
      <c r="L65" s="21"/>
      <c r="M65" s="21"/>
      <c r="P65" s="1">
        <f t="shared" si="14"/>
        <v>12</v>
      </c>
      <c r="R65" s="1" t="s">
        <v>29</v>
      </c>
      <c r="S65" s="1" t="s">
        <v>61</v>
      </c>
      <c r="T65" s="1" t="s">
        <v>49</v>
      </c>
    </row>
    <row r="66" spans="1:26" x14ac:dyDescent="0.3">
      <c r="A66" s="21" t="s">
        <v>34</v>
      </c>
      <c r="B66" s="20">
        <f t="shared" si="15"/>
        <v>46</v>
      </c>
      <c r="C66" s="21"/>
      <c r="D66" s="21"/>
      <c r="E66" s="21">
        <f>[9]TOTAL!$E$7</f>
        <v>46</v>
      </c>
      <c r="F66" s="21"/>
      <c r="G66" s="21"/>
      <c r="H66" s="21"/>
      <c r="I66" s="21"/>
      <c r="J66" s="21"/>
      <c r="K66" s="21"/>
      <c r="L66" s="21"/>
      <c r="M66" s="21"/>
      <c r="P66" s="1">
        <f t="shared" si="14"/>
        <v>46</v>
      </c>
      <c r="R66" s="1" t="s">
        <v>47</v>
      </c>
      <c r="S66" s="1" t="s">
        <v>48</v>
      </c>
      <c r="T66" s="1" t="s">
        <v>77</v>
      </c>
      <c r="U66" s="1" t="s">
        <v>79</v>
      </c>
      <c r="V66" s="1" t="s">
        <v>80</v>
      </c>
      <c r="W66" s="1" t="s">
        <v>78</v>
      </c>
    </row>
    <row r="67" spans="1:26" x14ac:dyDescent="0.3">
      <c r="A67" s="21" t="s">
        <v>22</v>
      </c>
      <c r="B67" s="20">
        <f t="shared" si="15"/>
        <v>0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P67" s="1">
        <f t="shared" si="14"/>
        <v>0</v>
      </c>
      <c r="R67" s="1" t="s">
        <v>22</v>
      </c>
    </row>
    <row r="68" spans="1:26" x14ac:dyDescent="0.3">
      <c r="A68" s="21" t="s">
        <v>5</v>
      </c>
      <c r="B68" s="20">
        <f t="shared" si="15"/>
        <v>10</v>
      </c>
      <c r="C68" s="21"/>
      <c r="D68" s="21"/>
      <c r="E68" s="21">
        <f>[11]TOTAL!$E$7</f>
        <v>10</v>
      </c>
      <c r="F68" s="21"/>
      <c r="G68" s="21">
        <f>[11]TOTAL!$E$8</f>
        <v>0</v>
      </c>
      <c r="H68" s="21"/>
      <c r="I68" s="21"/>
      <c r="J68" s="21"/>
      <c r="K68" s="21">
        <f>[11]TOTAL!$E$11</f>
        <v>0</v>
      </c>
      <c r="L68" s="21"/>
      <c r="M68" s="21">
        <f>[11]TOTAL!$E$13</f>
        <v>0</v>
      </c>
      <c r="P68" s="1">
        <f t="shared" si="14"/>
        <v>10</v>
      </c>
      <c r="R68" s="1" t="s">
        <v>51</v>
      </c>
      <c r="S68" s="1" t="s">
        <v>50</v>
      </c>
      <c r="T68" s="1" t="s">
        <v>5</v>
      </c>
    </row>
    <row r="69" spans="1:26" x14ac:dyDescent="0.3">
      <c r="A69" s="21" t="s">
        <v>35</v>
      </c>
      <c r="B69" s="20">
        <f t="shared" si="15"/>
        <v>763</v>
      </c>
      <c r="C69" s="21"/>
      <c r="D69" s="21"/>
      <c r="E69" s="21">
        <f>[12]TOTAL!$E$5</f>
        <v>399</v>
      </c>
      <c r="F69" s="21"/>
      <c r="G69" s="21">
        <f>[12]TOTAL!$E$6</f>
        <v>253</v>
      </c>
      <c r="H69" s="21"/>
      <c r="I69" s="21"/>
      <c r="J69" s="21"/>
      <c r="K69" s="21">
        <f>[12]TOTAL!$E$8</f>
        <v>102</v>
      </c>
      <c r="L69" s="21">
        <f>[12]TOTAL!$E$9</f>
        <v>9</v>
      </c>
      <c r="M69" s="21"/>
      <c r="P69" s="1">
        <f t="shared" si="14"/>
        <v>763</v>
      </c>
      <c r="R69" s="1" t="s">
        <v>52</v>
      </c>
      <c r="S69" s="1" t="s">
        <v>53</v>
      </c>
    </row>
    <row r="70" spans="1:26" x14ac:dyDescent="0.3">
      <c r="A70" s="21" t="s">
        <v>6</v>
      </c>
      <c r="B70" s="20">
        <f t="shared" si="15"/>
        <v>34</v>
      </c>
      <c r="C70" s="21"/>
      <c r="D70" s="21"/>
      <c r="E70" s="21">
        <f>[13]TOTAL!$E$6</f>
        <v>33</v>
      </c>
      <c r="F70" s="21"/>
      <c r="G70" s="21">
        <f>[13]TOTAL!$E$8</f>
        <v>1</v>
      </c>
      <c r="H70" s="21"/>
      <c r="I70" s="21"/>
      <c r="J70" s="21"/>
      <c r="K70" s="21"/>
      <c r="L70" s="21"/>
      <c r="M70" s="21"/>
      <c r="P70" s="1">
        <f t="shared" si="14"/>
        <v>34</v>
      </c>
      <c r="R70" s="1" t="s">
        <v>6</v>
      </c>
      <c r="S70" s="1" t="s">
        <v>62</v>
      </c>
    </row>
    <row r="71" spans="1:26" x14ac:dyDescent="0.3">
      <c r="A71" s="21" t="s">
        <v>72</v>
      </c>
      <c r="B71" s="20">
        <f t="shared" si="15"/>
        <v>29</v>
      </c>
      <c r="C71" s="21"/>
      <c r="D71" s="21"/>
      <c r="E71" s="21">
        <f>[14]TOTAL!$E$7</f>
        <v>22</v>
      </c>
      <c r="F71" s="21"/>
      <c r="G71" s="21">
        <f>[14]TOTAL!$E$9</f>
        <v>4</v>
      </c>
      <c r="H71" s="21"/>
      <c r="I71" s="21"/>
      <c r="J71" s="21">
        <f>[14]TOTAL!$E$12</f>
        <v>1</v>
      </c>
      <c r="K71" s="21">
        <f>[14]TOTAL!$E$13</f>
        <v>1</v>
      </c>
      <c r="L71" s="21"/>
      <c r="M71" s="21">
        <f>[14]TOTAL!$E$16</f>
        <v>1</v>
      </c>
      <c r="P71" s="1">
        <f t="shared" si="14"/>
        <v>29</v>
      </c>
      <c r="R71" s="1" t="s">
        <v>54</v>
      </c>
      <c r="S71" s="1" t="s">
        <v>55</v>
      </c>
      <c r="T71" s="1" t="s">
        <v>73</v>
      </c>
      <c r="U71" s="1" t="s">
        <v>76</v>
      </c>
      <c r="V71" s="1" t="s">
        <v>74</v>
      </c>
    </row>
    <row r="72" spans="1:26" x14ac:dyDescent="0.3">
      <c r="A72" s="21" t="s">
        <v>3</v>
      </c>
      <c r="B72" s="20">
        <f t="shared" si="15"/>
        <v>91</v>
      </c>
      <c r="C72" s="21"/>
      <c r="D72" s="21"/>
      <c r="E72" s="21"/>
      <c r="F72" s="21"/>
      <c r="G72" s="21">
        <f>[15]TOTAL!$E$11</f>
        <v>81</v>
      </c>
      <c r="H72" s="21"/>
      <c r="I72" s="21">
        <f>[15]TOTAL!$E$12</f>
        <v>7</v>
      </c>
      <c r="J72" s="21"/>
      <c r="K72" s="21">
        <f>[15]TOTAL!$E$13</f>
        <v>2</v>
      </c>
      <c r="L72" s="21"/>
      <c r="M72" s="21">
        <f>[15]TOTAL!$E$8</f>
        <v>1</v>
      </c>
      <c r="P72" s="1">
        <f t="shared" si="14"/>
        <v>91</v>
      </c>
      <c r="R72" s="1" t="s">
        <v>56</v>
      </c>
      <c r="S72" s="1" t="s">
        <v>57</v>
      </c>
      <c r="T72" s="1" t="s">
        <v>58</v>
      </c>
      <c r="U72" s="1" t="s">
        <v>59</v>
      </c>
      <c r="V72" s="1" t="s">
        <v>60</v>
      </c>
      <c r="W72" s="1" t="s">
        <v>63</v>
      </c>
      <c r="X72" s="1" t="s">
        <v>64</v>
      </c>
    </row>
    <row r="73" spans="1:26" x14ac:dyDescent="0.3">
      <c r="A73" s="21" t="s">
        <v>27</v>
      </c>
      <c r="B73" s="20">
        <f t="shared" si="15"/>
        <v>30</v>
      </c>
      <c r="C73" s="21"/>
      <c r="D73" s="21"/>
      <c r="E73" s="21">
        <f>[16]TOTAL!$E$6</f>
        <v>26</v>
      </c>
      <c r="F73" s="21"/>
      <c r="G73" s="21">
        <f>[16]TOTAL!$E$10</f>
        <v>4</v>
      </c>
      <c r="H73" s="21"/>
      <c r="I73" s="21"/>
      <c r="J73" s="21"/>
      <c r="K73" s="21"/>
      <c r="L73" s="21"/>
      <c r="M73" s="21"/>
      <c r="P73" s="1">
        <f t="shared" si="14"/>
        <v>30</v>
      </c>
      <c r="R73" s="1" t="s">
        <v>65</v>
      </c>
      <c r="S73" s="1" t="s">
        <v>68</v>
      </c>
      <c r="T73" s="1" t="s">
        <v>46</v>
      </c>
      <c r="U73" s="1" t="s">
        <v>66</v>
      </c>
      <c r="V73" s="1" t="s">
        <v>71</v>
      </c>
      <c r="W73" s="1" t="s">
        <v>67</v>
      </c>
      <c r="X73" s="1" t="s">
        <v>69</v>
      </c>
      <c r="Y73" s="1" t="s">
        <v>81</v>
      </c>
      <c r="Z73" s="1" t="s">
        <v>99</v>
      </c>
    </row>
    <row r="74" spans="1:26" x14ac:dyDescent="0.3">
      <c r="A74" s="21"/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26" x14ac:dyDescent="0.3">
      <c r="A75" s="21" t="s">
        <v>21</v>
      </c>
      <c r="B75" s="20">
        <f t="shared" si="15"/>
        <v>5</v>
      </c>
      <c r="C75" s="21"/>
      <c r="D75" s="21"/>
      <c r="E75" s="21"/>
      <c r="F75" s="21"/>
      <c r="G75" s="21"/>
      <c r="H75" s="21"/>
      <c r="I75" s="21"/>
      <c r="J75" s="21"/>
      <c r="K75" s="21">
        <f>[17]TOTAL!$E$11</f>
        <v>1</v>
      </c>
      <c r="L75" s="21"/>
      <c r="M75" s="21">
        <f>([17]TOTAL!$E$13)+([17]TOTAL!$E$6)</f>
        <v>4</v>
      </c>
      <c r="P75" s="1">
        <f t="shared" si="14"/>
        <v>5</v>
      </c>
      <c r="R75" s="1" t="s">
        <v>26</v>
      </c>
      <c r="S75" s="1" t="s">
        <v>12</v>
      </c>
      <c r="T75" s="1" t="s">
        <v>28</v>
      </c>
      <c r="U75" s="1" t="s">
        <v>100</v>
      </c>
      <c r="V75" s="1" t="s">
        <v>23</v>
      </c>
      <c r="W75" s="1" t="s">
        <v>11</v>
      </c>
      <c r="X75" s="1" t="s">
        <v>25</v>
      </c>
      <c r="Y75" s="1" t="s">
        <v>24</v>
      </c>
    </row>
    <row r="76" spans="1:26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26" x14ac:dyDescent="0.3">
      <c r="A77" s="21" t="s">
        <v>30</v>
      </c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P77" s="1">
        <f>B77</f>
        <v>0</v>
      </c>
    </row>
    <row r="78" spans="1:26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26" s="15" customFormat="1" ht="15.5" x14ac:dyDescent="0.35">
      <c r="A79" s="22" t="s">
        <v>7</v>
      </c>
      <c r="B79" s="22">
        <f>SUM(B58:B78)</f>
        <v>1101</v>
      </c>
      <c r="C79" s="22"/>
      <c r="D79" s="22"/>
      <c r="E79" s="22">
        <f t="shared" ref="E79:M79" si="16">SUM(E58:E78)</f>
        <v>596</v>
      </c>
      <c r="F79" s="22"/>
      <c r="G79" s="22">
        <f t="shared" si="16"/>
        <v>375</v>
      </c>
      <c r="H79" s="22"/>
      <c r="I79" s="22">
        <f t="shared" si="16"/>
        <v>7</v>
      </c>
      <c r="J79" s="22">
        <f t="shared" si="16"/>
        <v>1</v>
      </c>
      <c r="K79" s="22">
        <f t="shared" si="16"/>
        <v>107</v>
      </c>
      <c r="L79" s="22">
        <f t="shared" si="16"/>
        <v>9</v>
      </c>
      <c r="M79" s="22">
        <f t="shared" si="16"/>
        <v>6</v>
      </c>
      <c r="N79" s="13"/>
      <c r="O79" s="13"/>
      <c r="P79" s="16">
        <f>SUM(P58:P78)</f>
        <v>1101</v>
      </c>
    </row>
    <row r="80" spans="1:26" x14ac:dyDescent="0.3">
      <c r="B80" s="30" t="s">
        <v>97</v>
      </c>
      <c r="P80" s="30" t="s">
        <v>97</v>
      </c>
    </row>
    <row r="81" spans="1:16" x14ac:dyDescent="0.3">
      <c r="B81" s="1">
        <f>B26-B52</f>
        <v>1101</v>
      </c>
      <c r="E81" s="1">
        <f>E26-E52</f>
        <v>596</v>
      </c>
      <c r="G81" s="1">
        <f>G26-G52</f>
        <v>375</v>
      </c>
      <c r="I81" s="1">
        <f>I26-I52</f>
        <v>7</v>
      </c>
      <c r="J81" s="1">
        <f>J26-J52</f>
        <v>1</v>
      </c>
      <c r="K81" s="1">
        <f>K26-K52</f>
        <v>107</v>
      </c>
      <c r="L81" s="1">
        <f>L26-L52</f>
        <v>9</v>
      </c>
      <c r="M81" s="1">
        <f>M26-M52</f>
        <v>6</v>
      </c>
      <c r="P81" s="1">
        <f>P26-P52</f>
        <v>1101</v>
      </c>
    </row>
    <row r="83" spans="1:16" x14ac:dyDescent="0.3">
      <c r="A83" s="1" t="s">
        <v>31</v>
      </c>
    </row>
    <row r="85" spans="1:16" x14ac:dyDescent="0.3">
      <c r="A85" s="1" t="s">
        <v>98</v>
      </c>
    </row>
    <row r="86" spans="1:16" x14ac:dyDescent="0.3">
      <c r="A86" s="1" t="s">
        <v>104</v>
      </c>
    </row>
    <row r="87" spans="1:16" x14ac:dyDescent="0.3">
      <c r="A87" s="1" t="s">
        <v>83</v>
      </c>
    </row>
    <row r="88" spans="1:16" x14ac:dyDescent="0.3">
      <c r="A88" s="1" t="s">
        <v>105</v>
      </c>
    </row>
    <row r="89" spans="1:16" s="7" customFormat="1" x14ac:dyDescent="0.3">
      <c r="A89" s="7" t="s">
        <v>75</v>
      </c>
      <c r="E89" s="8"/>
    </row>
    <row r="90" spans="1:16" s="7" customFormat="1" x14ac:dyDescent="0.3">
      <c r="A90" s="7" t="s">
        <v>101</v>
      </c>
      <c r="E90" s="8"/>
    </row>
    <row r="92" spans="1:16" s="10" customFormat="1" x14ac:dyDescent="0.3">
      <c r="A92" s="10" t="s">
        <v>106</v>
      </c>
      <c r="K92" s="6" t="s">
        <v>82</v>
      </c>
    </row>
    <row r="93" spans="1:16" s="7" customFormat="1" x14ac:dyDescent="0.3"/>
    <row r="94" spans="1:16" s="7" customFormat="1" x14ac:dyDescent="0.3">
      <c r="A94" s="7" t="s">
        <v>102</v>
      </c>
    </row>
    <row r="98" spans="1:2" ht="14.5" x14ac:dyDescent="0.35">
      <c r="A98" s="1" t="s">
        <v>86</v>
      </c>
      <c r="B98" s="12" t="s">
        <v>103</v>
      </c>
    </row>
    <row r="99" spans="1:2" ht="14.5" x14ac:dyDescent="0.35">
      <c r="A99" s="1" t="s">
        <v>87</v>
      </c>
      <c r="B99" s="12" t="s">
        <v>92</v>
      </c>
    </row>
    <row r="100" spans="1:2" ht="14.5" x14ac:dyDescent="0.35">
      <c r="A100" s="1" t="s">
        <v>85</v>
      </c>
      <c r="B100" s="12" t="s">
        <v>107</v>
      </c>
    </row>
    <row r="101" spans="1:2" ht="14.5" x14ac:dyDescent="0.35">
      <c r="A101" s="1" t="s">
        <v>88</v>
      </c>
      <c r="B101" s="12" t="s">
        <v>91</v>
      </c>
    </row>
    <row r="102" spans="1:2" ht="14.5" x14ac:dyDescent="0.35">
      <c r="A102" s="1" t="s">
        <v>89</v>
      </c>
      <c r="B102" s="12" t="s">
        <v>90</v>
      </c>
    </row>
  </sheetData>
  <sortState xmlns:xlrd2="http://schemas.microsoft.com/office/spreadsheetml/2017/richdata2" ref="A5:B26">
    <sortCondition ref="A5:A26"/>
  </sortState>
  <hyperlinks>
    <hyperlink ref="K92" r:id="rId1" display="Mail an Roland" xr:uid="{58FD314C-FD5B-4BD0-A357-84E6C77792CB}"/>
    <hyperlink ref="B100" r:id="rId2" xr:uid="{F897309F-7ED4-484E-8DCB-87462B43A16F}"/>
    <hyperlink ref="B102" r:id="rId3" xr:uid="{D539205B-72A8-4D17-ADEC-813B55B7412B}"/>
    <hyperlink ref="B101" r:id="rId4" display="https://www.hag.swiss/" xr:uid="{94008495-DA1A-42F0-A62D-F947CA936E1F}"/>
    <hyperlink ref="B99" r:id="rId5" display="https://www.mobaforum.ch/" xr:uid="{183CED35-96D9-4E1C-BBA6-B6A7F50A764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Total Modelle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Zusammenfassung aller erefassten H0 Modelle</dc:title>
  <dc:creator>Roland Hausin</dc:creator>
  <cp:keywords>H0 Modelle Modelleisenbahn</cp:keywords>
  <dc:description>Bei gefundenen Fehlern/Ergänzungen/Verbesserungen bitte Mail an: roland@hausin.ch</dc:description>
  <cp:lastModifiedBy>Roland Hausin</cp:lastModifiedBy>
  <dcterms:created xsi:type="dcterms:W3CDTF">2024-09-02T20:43:49Z</dcterms:created>
  <dcterms:modified xsi:type="dcterms:W3CDTF">2026-09-20T18:47:19Z</dcterms:modified>
</cp:coreProperties>
</file>